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499" activeTab="0"/>
  </bookViews>
  <sheets>
    <sheet name="Sheet1" sheetId="1" r:id="rId1"/>
  </sheets>
  <definedNames>
    <definedName name="Excel_BuiltIn__FilterDatabase_1">'Sheet1'!$A$1:$AH$85</definedName>
  </definedNames>
  <calcPr fullCalcOnLoad="1"/>
</workbook>
</file>

<file path=xl/sharedStrings.xml><?xml version="1.0" encoding="utf-8"?>
<sst xmlns="http://schemas.openxmlformats.org/spreadsheetml/2006/main" count="276" uniqueCount="96">
  <si>
    <t>mode</t>
  </si>
  <si>
    <t>service</t>
  </si>
  <si>
    <t>Agency</t>
  </si>
  <si>
    <t>City</t>
  </si>
  <si>
    <t>UZA</t>
  </si>
  <si>
    <t>Trips</t>
  </si>
  <si>
    <t>Pass Miles</t>
  </si>
  <si>
    <t>Veh Rev Mi</t>
  </si>
  <si>
    <t>Fares</t>
  </si>
  <si>
    <t>Capital cost</t>
  </si>
  <si>
    <t>Operating cost</t>
  </si>
  <si>
    <t>Employee hours</t>
  </si>
  <si>
    <t>BTUs</t>
  </si>
  <si>
    <t>BTU / PM</t>
  </si>
  <si>
    <t>CarMPG</t>
  </si>
  <si>
    <t>OprCost</t>
  </si>
  <si>
    <t>TotCost</t>
  </si>
  <si>
    <t># of vehs</t>
  </si>
  <si>
    <t>Seats</t>
  </si>
  <si>
    <t>Standing</t>
  </si>
  <si>
    <t>Directional route miles</t>
  </si>
  <si>
    <t>PM/Trip</t>
  </si>
  <si>
    <t>PM/VRM</t>
  </si>
  <si>
    <t>Capacity</t>
  </si>
  <si>
    <t>Op/pm</t>
  </si>
  <si>
    <t>Op/trip</t>
  </si>
  <si>
    <t>Empl/1000 pm</t>
  </si>
  <si>
    <t>BTU/pm</t>
  </si>
  <si>
    <t>Op/vrm</t>
  </si>
  <si>
    <t>Fare/trip</t>
  </si>
  <si>
    <t>VRM/vehicles</t>
  </si>
  <si>
    <t>Cost/pm</t>
  </si>
  <si>
    <t>Light Rail Cities all lines copied from O'Toole's NTD07sum.xls which was compiled from the National Transit Database</t>
  </si>
  <si>
    <t>9154</t>
  </si>
  <si>
    <t>HR</t>
  </si>
  <si>
    <t>DO</t>
  </si>
  <si>
    <t>Los Angeles County Metropolitan Transportation Authority</t>
  </si>
  <si>
    <t>Los Angeles, CA</t>
  </si>
  <si>
    <t>LR</t>
  </si>
  <si>
    <t>9023</t>
  </si>
  <si>
    <t>MB</t>
  </si>
  <si>
    <t>Long Beach Transit</t>
  </si>
  <si>
    <t>Long Beach, CA</t>
  </si>
  <si>
    <t>1003</t>
  </si>
  <si>
    <t>Massachusetts Bay Transportation Authority</t>
  </si>
  <si>
    <t>Boston, MA</t>
  </si>
  <si>
    <t>CR</t>
  </si>
  <si>
    <t>3019</t>
  </si>
  <si>
    <t>Southeastern Pennsylvania Transportation Authority</t>
  </si>
  <si>
    <t>Philadelphia, PA</t>
  </si>
  <si>
    <t>6008</t>
  </si>
  <si>
    <t>VP</t>
  </si>
  <si>
    <t>PT</t>
  </si>
  <si>
    <t>Metropolitan Transit Authority of Harris County, Texas</t>
  </si>
  <si>
    <t>Houston, TX</t>
  </si>
  <si>
    <t>0008</t>
  </si>
  <si>
    <t>Tri-County Metropolitan Transportation District of Oregon</t>
  </si>
  <si>
    <t>Portland, OR</t>
  </si>
  <si>
    <t>9015</t>
  </si>
  <si>
    <t>TB</t>
  </si>
  <si>
    <t>San Francisco Municipal Railway</t>
  </si>
  <si>
    <t>San Francisco, CA</t>
  </si>
  <si>
    <t>8006</t>
  </si>
  <si>
    <t>Denver Regional Transportation District</t>
  </si>
  <si>
    <t>Denver, CO</t>
  </si>
  <si>
    <t>6056</t>
  </si>
  <si>
    <t>Dallas Area Rapid Transit</t>
  </si>
  <si>
    <t>Dallas, TX</t>
  </si>
  <si>
    <t>5027</t>
  </si>
  <si>
    <t>Metro Transit</t>
  </si>
  <si>
    <t>Minneapolis, MN</t>
  </si>
  <si>
    <t>3034</t>
  </si>
  <si>
    <t>Maryland Transit Administration</t>
  </si>
  <si>
    <t>Baltimore, MD</t>
  </si>
  <si>
    <t>3022</t>
  </si>
  <si>
    <t>Port Authority of Allegheny County</t>
  </si>
  <si>
    <t>Pittsburgh, PA</t>
  </si>
  <si>
    <t>8001</t>
  </si>
  <si>
    <t>Utah Transit Authority</t>
  </si>
  <si>
    <t>Salt Lake City, UT</t>
  </si>
  <si>
    <t>9095</t>
  </si>
  <si>
    <t>San Diego Association of Governments</t>
  </si>
  <si>
    <t>San Diego, CA</t>
  </si>
  <si>
    <t>9026</t>
  </si>
  <si>
    <t>San Diego Metropolitan Transit System</t>
  </si>
  <si>
    <t>7006</t>
  </si>
  <si>
    <t>Bi-State Development Agency</t>
  </si>
  <si>
    <t>St. Louis, MO</t>
  </si>
  <si>
    <t>9013</t>
  </si>
  <si>
    <t>Santa Clara Valley Transportation Authority</t>
  </si>
  <si>
    <t>San Jose, CA</t>
  </si>
  <si>
    <t>9019</t>
  </si>
  <si>
    <t>Sacramento Regional Transit District</t>
  </si>
  <si>
    <t>Sacramento, CA</t>
  </si>
  <si>
    <t>AVERAGES</t>
  </si>
  <si>
    <t>END OF LIGHT RAIL CITIES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</si>
</sst>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"/>
    <numFmt numFmtId="167" formatCode="0.0"/>
    <numFmt numFmtId="168" formatCode="0.00"/>
    <numFmt numFmtId="169" formatCode="@"/>
    <numFmt numFmtId="170" formatCode="#,##0.00"/>
  </numFmts>
  <fonts count="3">
    <font>
      <sz val="12"/>
      <name val="Courier New"/>
      <family val="3"/>
    </font>
    <font>
      <sz val="10"/>
      <name val="Arial"/>
      <family val="0"/>
    </font>
    <font>
      <b/>
      <sz val="12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70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5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2" sqref="H2"/>
    </sheetView>
  </sheetViews>
  <sheetFormatPr defaultColWidth="11.19921875" defaultRowHeight="15.75"/>
  <cols>
    <col min="1" max="2" width="5" style="0" customWidth="1"/>
    <col min="3" max="3" width="1.1015625" style="0" customWidth="1"/>
    <col min="4" max="4" width="10.09765625" style="1" customWidth="1"/>
    <col min="5" max="5" width="16.59765625" style="1" customWidth="1"/>
    <col min="6" max="6" width="3.19921875" style="1" customWidth="1"/>
    <col min="7" max="7" width="3.796875" style="1" customWidth="1"/>
    <col min="8" max="8" width="17.796875" style="1" customWidth="1"/>
    <col min="9" max="9" width="4.19921875" style="1" customWidth="1"/>
    <col min="10" max="10" width="5.69921875" style="1" customWidth="1"/>
    <col min="11" max="11" width="16.09765625" style="1" customWidth="1"/>
    <col min="12" max="12" width="17.19921875" style="1" customWidth="1"/>
    <col min="13" max="13" width="1.796875" style="1" customWidth="1"/>
    <col min="14" max="14" width="21.59765625" style="1" customWidth="1"/>
    <col min="15" max="15" width="10.69921875" style="2" customWidth="1"/>
    <col min="16" max="16" width="11.19921875" style="3" customWidth="1"/>
    <col min="17" max="17" width="8" style="3" customWidth="1"/>
    <col min="18" max="18" width="8.796875" style="3" customWidth="1"/>
    <col min="19" max="19" width="7.8984375" style="3" customWidth="1"/>
    <col min="20" max="20" width="10.69921875" style="1" customWidth="1"/>
    <col min="21" max="21" width="10.69921875" style="4" customWidth="1"/>
    <col min="22" max="22" width="10.69921875" style="5" customWidth="1"/>
    <col min="23" max="23" width="12.8984375" style="5" customWidth="1"/>
    <col min="24" max="24" width="10.69921875" style="6" customWidth="1"/>
    <col min="25" max="25" width="14" style="6" customWidth="1"/>
    <col min="26" max="26" width="10.69921875" style="5" customWidth="1"/>
    <col min="27" max="27" width="15" style="1" customWidth="1"/>
    <col min="28" max="28" width="12" style="0" customWidth="1"/>
    <col min="31" max="31" width="10.69921875" style="6" customWidth="1"/>
    <col min="32" max="32" width="13" style="6" customWidth="1"/>
    <col min="33" max="33" width="10.69921875" style="1" customWidth="1"/>
  </cols>
  <sheetData>
    <row r="1" spans="1:34" ht="15">
      <c r="A1" s="7"/>
      <c r="B1" t="s">
        <v>0</v>
      </c>
      <c r="C1" t="s">
        <v>1</v>
      </c>
      <c r="D1" s="8" t="s">
        <v>2</v>
      </c>
      <c r="E1" s="8" t="s">
        <v>3</v>
      </c>
      <c r="F1" s="8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2" t="s">
        <v>13</v>
      </c>
      <c r="P1" s="3" t="s">
        <v>14</v>
      </c>
      <c r="Q1" s="3" t="s">
        <v>14</v>
      </c>
      <c r="R1" s="3" t="s">
        <v>15</v>
      </c>
      <c r="S1" s="3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4" t="s">
        <v>21</v>
      </c>
      <c r="Y1" s="5" t="s">
        <v>22</v>
      </c>
      <c r="Z1" s="5" t="s">
        <v>23</v>
      </c>
      <c r="AA1" s="6" t="s">
        <v>24</v>
      </c>
      <c r="AB1" s="6" t="s">
        <v>25</v>
      </c>
      <c r="AC1" s="5" t="s">
        <v>26</v>
      </c>
      <c r="AD1" s="1" t="s">
        <v>27</v>
      </c>
      <c r="AE1" s="6" t="s">
        <v>28</v>
      </c>
      <c r="AF1" s="6" t="s">
        <v>29</v>
      </c>
      <c r="AG1" s="1" t="s">
        <v>30</v>
      </c>
      <c r="AH1" s="6" t="s">
        <v>31</v>
      </c>
    </row>
    <row r="2" spans="1:33" ht="15">
      <c r="A2" s="9"/>
      <c r="B2" s="9"/>
      <c r="C2" s="9"/>
      <c r="D2" s="9"/>
      <c r="E2" s="9"/>
      <c r="F2" s="9"/>
      <c r="G2" s="9"/>
      <c r="H2" s="9" t="s">
        <v>32</v>
      </c>
      <c r="I2"/>
      <c r="J2"/>
      <c r="K2"/>
      <c r="L2"/>
      <c r="M2"/>
      <c r="N2"/>
      <c r="O2" s="10"/>
      <c r="P2" s="11"/>
      <c r="Q2" s="11"/>
      <c r="R2" s="11"/>
      <c r="S2" s="11"/>
      <c r="T2"/>
      <c r="U2"/>
      <c r="V2"/>
      <c r="W2"/>
      <c r="X2"/>
      <c r="Y2"/>
      <c r="Z2"/>
      <c r="AA2"/>
      <c r="AE2"/>
      <c r="AF2"/>
      <c r="AG2"/>
    </row>
    <row r="3" spans="1:33" ht="15">
      <c r="A3" s="9"/>
      <c r="B3" s="9"/>
      <c r="C3" s="9"/>
      <c r="D3" s="9"/>
      <c r="E3" s="9"/>
      <c r="F3" s="9"/>
      <c r="G3" s="9"/>
      <c r="H3" s="9"/>
      <c r="I3"/>
      <c r="J3"/>
      <c r="K3"/>
      <c r="L3"/>
      <c r="M3"/>
      <c r="N3"/>
      <c r="O3" s="10"/>
      <c r="P3" s="11"/>
      <c r="Q3" s="11"/>
      <c r="R3" s="11"/>
      <c r="S3" s="11"/>
      <c r="T3"/>
      <c r="U3"/>
      <c r="V3"/>
      <c r="W3"/>
      <c r="X3"/>
      <c r="Y3"/>
      <c r="Z3"/>
      <c r="AA3"/>
      <c r="AE3"/>
      <c r="AF3"/>
      <c r="AG3"/>
    </row>
    <row r="4" spans="1:34" ht="15">
      <c r="A4" s="7" t="s">
        <v>33</v>
      </c>
      <c r="B4" t="s">
        <v>34</v>
      </c>
      <c r="C4" t="s">
        <v>35</v>
      </c>
      <c r="D4" s="1" t="s">
        <v>36</v>
      </c>
      <c r="E4" s="1" t="s">
        <v>37</v>
      </c>
      <c r="F4" s="1">
        <v>2</v>
      </c>
      <c r="G4" s="1">
        <v>40883369</v>
      </c>
      <c r="H4" s="1">
        <v>194031751</v>
      </c>
      <c r="I4" s="1">
        <v>5986286</v>
      </c>
      <c r="J4" s="1">
        <v>23738928</v>
      </c>
      <c r="K4" s="1">
        <v>11190998</v>
      </c>
      <c r="L4" s="1">
        <v>87368181</v>
      </c>
      <c r="M4" s="1">
        <v>1018940</v>
      </c>
      <c r="N4" s="1">
        <v>862045142000</v>
      </c>
      <c r="O4" s="3"/>
      <c r="T4" s="1">
        <v>104</v>
      </c>
      <c r="U4" s="1">
        <v>5928</v>
      </c>
      <c r="V4" s="1">
        <v>5512</v>
      </c>
      <c r="W4" s="4">
        <v>34.1</v>
      </c>
      <c r="X4" s="4">
        <f>IF(G4&gt;0,H4/G4,"")</f>
        <v>4.745982431144556</v>
      </c>
      <c r="Y4" s="5">
        <f>IF(I4&gt;0,H4/I4,"")</f>
        <v>32.412709817071885</v>
      </c>
      <c r="Z4" s="5">
        <f>IF(T4&gt;0,(U4+V4)/T4,"")</f>
        <v>110</v>
      </c>
      <c r="AA4" s="6">
        <f>IF(H4&gt;0,L4/H4,"")</f>
        <v>0.45027775376824797</v>
      </c>
      <c r="AB4" s="6">
        <f>IF(G4&gt;0,L4/G4,"")</f>
        <v>2.1370103085193395</v>
      </c>
      <c r="AC4" s="5">
        <f>IF(M4&gt;0,IF(H4&gt;0,M4*1000/H4,""),"")</f>
        <v>5.251408569724241</v>
      </c>
      <c r="AD4" s="1">
        <f>IF(N4&gt;0,IF(H4&gt;0,N4/H4,""),"")</f>
        <v>4442.804528419681</v>
      </c>
      <c r="AE4" s="6">
        <f>IF(I4&gt;0,L4/I4,"")</f>
        <v>14.594722169973169</v>
      </c>
      <c r="AF4" s="6">
        <f>IF(G4&gt;0,J4/G4,"")</f>
        <v>0.580649994867106</v>
      </c>
      <c r="AG4" s="1">
        <f>IF(T4&gt;0,I4/T4,"")</f>
        <v>57560.442307692305</v>
      </c>
      <c r="AH4" s="6">
        <f>IF(H4&gt;0,(L4+K4)/H4,"")</f>
        <v>0.5079538709105398</v>
      </c>
    </row>
    <row r="5" spans="1:34" ht="15">
      <c r="A5" s="7" t="s">
        <v>33</v>
      </c>
      <c r="B5" t="s">
        <v>38</v>
      </c>
      <c r="C5" t="s">
        <v>35</v>
      </c>
      <c r="D5" s="1" t="s">
        <v>36</v>
      </c>
      <c r="E5" s="1" t="s">
        <v>37</v>
      </c>
      <c r="F5" s="1">
        <v>2</v>
      </c>
      <c r="G5" s="1">
        <v>41345303</v>
      </c>
      <c r="H5" s="1">
        <v>291157513</v>
      </c>
      <c r="I5" s="1">
        <v>8687836</v>
      </c>
      <c r="J5" s="1">
        <v>20751540</v>
      </c>
      <c r="K5" s="1">
        <v>257727801</v>
      </c>
      <c r="L5" s="1">
        <v>144465587</v>
      </c>
      <c r="M5" s="1">
        <v>1714494</v>
      </c>
      <c r="N5" s="1">
        <v>919556553230</v>
      </c>
      <c r="O5" s="3"/>
      <c r="T5" s="1">
        <v>121</v>
      </c>
      <c r="U5" s="1">
        <v>9196</v>
      </c>
      <c r="V5" s="1">
        <v>8228</v>
      </c>
      <c r="W5" s="4">
        <v>116.3</v>
      </c>
      <c r="X5" s="4">
        <f>IF(G5&gt;0,H5/G5,"")</f>
        <v>7.042094068097651</v>
      </c>
      <c r="Y5" s="5">
        <f>IF(I5&gt;0,H5/I5,"")</f>
        <v>33.51323770384248</v>
      </c>
      <c r="Z5" s="5">
        <f>IF(T5&gt;0,(U5+V5)/T5,"")</f>
        <v>144</v>
      </c>
      <c r="AA5" s="6">
        <f>IF(H5&gt;0,L5/H5,"")</f>
        <v>0.4961767447161839</v>
      </c>
      <c r="AB5" s="6">
        <f>IF(G5&gt;0,L5/G5,"")</f>
        <v>3.494123310693841</v>
      </c>
      <c r="AC5" s="5">
        <f>IF(M5&gt;0,IF(H5&gt;0,M5*1000/H5,""),"")</f>
        <v>5.888544596821034</v>
      </c>
      <c r="AD5" s="1">
        <f>IF(N5&gt;0,IF(H5&gt;0,N5/H5,""),"")</f>
        <v>3158.278636725407</v>
      </c>
      <c r="AE5" s="6">
        <f>IF(I5&gt;0,L5/I5,"")</f>
        <v>16.628489188792237</v>
      </c>
      <c r="AF5" s="6">
        <f>IF(G5&gt;0,J5/G5,"")</f>
        <v>0.5019080401950374</v>
      </c>
      <c r="AG5" s="1">
        <f>IF(T5&gt;0,I5/T5,"")</f>
        <v>71800.29752066116</v>
      </c>
      <c r="AH5" s="6">
        <f>IF(H5&gt;0,(L5+K5)/H5,"")</f>
        <v>1.3813601574485217</v>
      </c>
    </row>
    <row r="6" spans="1:34" ht="15">
      <c r="A6" s="7" t="s">
        <v>39</v>
      </c>
      <c r="B6" t="s">
        <v>40</v>
      </c>
      <c r="C6" t="s">
        <v>35</v>
      </c>
      <c r="D6" s="1" t="s">
        <v>41</v>
      </c>
      <c r="E6" s="1" t="s">
        <v>42</v>
      </c>
      <c r="F6" s="1">
        <v>2</v>
      </c>
      <c r="G6" s="1">
        <v>26577075</v>
      </c>
      <c r="H6" s="1">
        <v>77339290</v>
      </c>
      <c r="I6" s="1">
        <v>6883252</v>
      </c>
      <c r="J6" s="1">
        <v>14062109</v>
      </c>
      <c r="K6" s="1">
        <v>7117707</v>
      </c>
      <c r="L6" s="1">
        <v>60236075</v>
      </c>
      <c r="M6" s="1">
        <v>1339237</v>
      </c>
      <c r="N6" s="1">
        <v>308622378500</v>
      </c>
      <c r="O6" s="3"/>
      <c r="T6" s="1">
        <v>228</v>
      </c>
      <c r="U6" s="1">
        <v>8957</v>
      </c>
      <c r="V6" s="1">
        <v>4417</v>
      </c>
      <c r="W6" s="4">
        <v>0</v>
      </c>
      <c r="X6" s="4">
        <f>IF(G6&gt;0,H6/G6,"")</f>
        <v>2.910000065846223</v>
      </c>
      <c r="Y6" s="5">
        <f>IF(I6&gt;0,H6/I6,"")</f>
        <v>11.235864966152628</v>
      </c>
      <c r="Z6" s="5">
        <f>IF(T6&gt;0,(U6+V6)/T6,"")</f>
        <v>58.6578947368421</v>
      </c>
      <c r="AA6" s="6">
        <f>IF(H6&gt;0,L6/H6,"")</f>
        <v>0.778854770970874</v>
      </c>
      <c r="AB6" s="6">
        <f>IF(G6&gt;0,L6/G6,"")</f>
        <v>2.2664674348098877</v>
      </c>
      <c r="AC6" s="5">
        <f>IF(M6&gt;0,IF(H6&gt;0,M6*1000/H6,""),"")</f>
        <v>17.31638601802525</v>
      </c>
      <c r="AD6" s="1">
        <f>IF(N6&gt;0,IF(H6&gt;0,N6/H6,""),"")</f>
        <v>3990.4992468899054</v>
      </c>
      <c r="AE6" s="6">
        <f>IF(I6&gt;0,L6/I6,"")</f>
        <v>8.75110703487247</v>
      </c>
      <c r="AF6" s="6">
        <f>IF(G6&gt;0,J6/G6,"")</f>
        <v>0.5291067207358221</v>
      </c>
      <c r="AG6" s="1">
        <f>IF(T6&gt;0,I6/T6,"")</f>
        <v>30189.701754385966</v>
      </c>
      <c r="AH6" s="6">
        <f>IF(H6&gt;0,(L6+K6)/H6,"")</f>
        <v>0.8708869967645164</v>
      </c>
    </row>
    <row r="7" spans="1:34" ht="15">
      <c r="A7" s="7" t="s">
        <v>33</v>
      </c>
      <c r="B7" t="s">
        <v>40</v>
      </c>
      <c r="C7" t="s">
        <v>35</v>
      </c>
      <c r="D7" s="1" t="s">
        <v>36</v>
      </c>
      <c r="E7" s="1" t="s">
        <v>37</v>
      </c>
      <c r="F7" s="1">
        <v>2</v>
      </c>
      <c r="G7" s="1">
        <v>398953604</v>
      </c>
      <c r="H7" s="1">
        <v>1491338894</v>
      </c>
      <c r="I7" s="1">
        <v>85424151</v>
      </c>
      <c r="J7" s="1">
        <v>242012315</v>
      </c>
      <c r="K7" s="1">
        <v>161522926</v>
      </c>
      <c r="L7" s="1">
        <v>857825157</v>
      </c>
      <c r="M7" s="1">
        <v>15888906</v>
      </c>
      <c r="N7" s="1">
        <v>5442396733600</v>
      </c>
      <c r="O7" s="3"/>
      <c r="T7" s="1">
        <v>2548</v>
      </c>
      <c r="U7" s="1">
        <v>111326</v>
      </c>
      <c r="V7" s="1">
        <v>25845</v>
      </c>
      <c r="W7" s="4">
        <v>0</v>
      </c>
      <c r="X7" s="4">
        <f>IF(G7&gt;0,H7/G7,"")</f>
        <v>3.7381261355894404</v>
      </c>
      <c r="Y7" s="5">
        <f>IF(I7&gt;0,H7/I7,"")</f>
        <v>17.45804759593104</v>
      </c>
      <c r="Z7" s="5">
        <f>IF(T7&gt;0,(U7+V7)/T7,"")</f>
        <v>53.834772370486654</v>
      </c>
      <c r="AA7" s="6">
        <f>IF(H7&gt;0,L7/H7,"")</f>
        <v>0.5752047106470758</v>
      </c>
      <c r="AB7" s="6">
        <f>IF(G7&gt;0,L7/G7,"")</f>
        <v>2.1501877621839958</v>
      </c>
      <c r="AC7" s="5">
        <f>IF(M7&gt;0,IF(H7&gt;0,M7*1000/H7,""),"")</f>
        <v>10.654121651305903</v>
      </c>
      <c r="AD7" s="1">
        <f>IF(N7&gt;0,IF(H7&gt;0,N7/H7,""),"")</f>
        <v>3649.3360130926753</v>
      </c>
      <c r="AE7" s="6">
        <f>IF(I7&gt;0,L7/I7,"")</f>
        <v>10.04195121588039</v>
      </c>
      <c r="AF7" s="6">
        <f>IF(G7&gt;0,J7/G7,"")</f>
        <v>0.606617693319547</v>
      </c>
      <c r="AG7" s="1">
        <f>IF(T7&gt;0,I7/T7,"")</f>
        <v>33525.96193092622</v>
      </c>
      <c r="AH7" s="6">
        <f>IF(H7&gt;0,(L7+K7)/H7,"")</f>
        <v>0.6835120354609353</v>
      </c>
    </row>
    <row r="8" spans="1:34" ht="15">
      <c r="A8" s="7"/>
      <c r="H8" s="12">
        <f>SUM(H4:H7)</f>
        <v>2053867448</v>
      </c>
      <c r="K8" s="12">
        <f>SUM(K4:K7)</f>
        <v>437559432</v>
      </c>
      <c r="L8" s="12">
        <f>SUM(L4:L7)</f>
        <v>1149895000</v>
      </c>
      <c r="N8" s="12">
        <f>SUM(N4:N7)</f>
        <v>7532620807330</v>
      </c>
      <c r="O8" s="3">
        <f>N8/H8</f>
        <v>3667.5301586112873</v>
      </c>
      <c r="P8" s="3">
        <f>125000/(1.57*O8)</f>
        <v>21.70884245026953</v>
      </c>
      <c r="Q8" s="3">
        <f>125000/(1.3*O8)</f>
        <v>26.21760203609474</v>
      </c>
      <c r="R8" s="13">
        <f>L8/H8</f>
        <v>0.5598681653578649</v>
      </c>
      <c r="S8" s="14">
        <f>(K8+L8)/H8</f>
        <v>0.7729098747564356</v>
      </c>
      <c r="U8" s="1"/>
      <c r="V8" s="1"/>
      <c r="W8" s="4"/>
      <c r="X8" s="4"/>
      <c r="Y8" s="5"/>
      <c r="AA8" s="6"/>
      <c r="AB8" s="6"/>
      <c r="AC8" s="5"/>
      <c r="AD8" s="1"/>
      <c r="AH8" s="6"/>
    </row>
    <row r="9" spans="1:33" ht="15">
      <c r="A9" s="9"/>
      <c r="B9" s="9"/>
      <c r="C9" s="9"/>
      <c r="D9" s="9"/>
      <c r="E9" s="9"/>
      <c r="F9" s="9"/>
      <c r="G9" s="9"/>
      <c r="H9" s="9"/>
      <c r="I9"/>
      <c r="J9"/>
      <c r="K9"/>
      <c r="L9"/>
      <c r="M9"/>
      <c r="N9"/>
      <c r="O9" s="10"/>
      <c r="P9" s="11"/>
      <c r="Q9" s="11"/>
      <c r="R9" s="11"/>
      <c r="S9" s="11"/>
      <c r="T9"/>
      <c r="U9"/>
      <c r="V9"/>
      <c r="W9"/>
      <c r="X9"/>
      <c r="Y9"/>
      <c r="Z9"/>
      <c r="AA9"/>
      <c r="AE9"/>
      <c r="AF9"/>
      <c r="AG9"/>
    </row>
    <row r="10" spans="1:34" ht="15">
      <c r="A10" s="7" t="s">
        <v>43</v>
      </c>
      <c r="B10" t="s">
        <v>38</v>
      </c>
      <c r="C10" t="s">
        <v>35</v>
      </c>
      <c r="D10" s="1" t="s">
        <v>44</v>
      </c>
      <c r="E10" s="1" t="s">
        <v>45</v>
      </c>
      <c r="F10" s="1">
        <v>7</v>
      </c>
      <c r="G10" s="1">
        <v>70165550</v>
      </c>
      <c r="H10" s="1">
        <v>176196470</v>
      </c>
      <c r="I10" s="1">
        <v>5736803</v>
      </c>
      <c r="J10" s="1">
        <v>65031733</v>
      </c>
      <c r="K10" s="1">
        <v>98209592</v>
      </c>
      <c r="L10" s="1">
        <v>120439871</v>
      </c>
      <c r="M10" s="1">
        <v>2021707</v>
      </c>
      <c r="N10" s="1">
        <v>532716458050</v>
      </c>
      <c r="O10" s="3"/>
      <c r="T10" s="1">
        <v>211</v>
      </c>
      <c r="U10" s="1">
        <v>9530</v>
      </c>
      <c r="V10" s="1">
        <v>41779</v>
      </c>
      <c r="W10" s="4">
        <v>78</v>
      </c>
      <c r="X10" s="4">
        <f>IF(G10&gt;0,H10/G10,"")</f>
        <v>2.511153550424674</v>
      </c>
      <c r="Y10" s="5">
        <f>IF(I10&gt;0,H10/I10,"")</f>
        <v>30.71335550479945</v>
      </c>
      <c r="Z10" s="5">
        <f>IF(T10&gt;0,(U10+V10)/T10,"")</f>
        <v>243.17061611374407</v>
      </c>
      <c r="AA10" s="6">
        <f>IF(H10&gt;0,L10/H10,"")</f>
        <v>0.6835543924347633</v>
      </c>
      <c r="AB10" s="6">
        <f>IF(G10&gt;0,L10/G10,"")</f>
        <v>1.716510039470937</v>
      </c>
      <c r="AC10" s="5">
        <f>IF(M10&gt;0,IF(H10&gt;0,M10*1000/H10,""),"")</f>
        <v>11.474162904625729</v>
      </c>
      <c r="AD10" s="1">
        <f>IF(N10&gt;0,IF(H10&gt;0,N10/H10,""),"")</f>
        <v>3023.422989404952</v>
      </c>
      <c r="AE10" s="6">
        <f>IF(I10&gt;0,L10/I10,"")</f>
        <v>20.994249061716083</v>
      </c>
      <c r="AF10" s="6">
        <f>IF(G10&gt;0,J10/G10,"")</f>
        <v>0.9268327975765885</v>
      </c>
      <c r="AG10" s="1">
        <f>IF(T10&gt;0,I10/T10,"")</f>
        <v>27188.63981042654</v>
      </c>
      <c r="AH10" s="6">
        <f>IF(H10&gt;0,(L10+K10)/H10,"")</f>
        <v>1.2409412231697945</v>
      </c>
    </row>
    <row r="11" spans="1:34" ht="15">
      <c r="A11" s="7" t="s">
        <v>43</v>
      </c>
      <c r="B11" t="s">
        <v>40</v>
      </c>
      <c r="C11" t="s">
        <v>35</v>
      </c>
      <c r="D11" s="1" t="s">
        <v>44</v>
      </c>
      <c r="E11" s="1" t="s">
        <v>45</v>
      </c>
      <c r="F11" s="1">
        <v>7</v>
      </c>
      <c r="G11" s="1">
        <v>97496857</v>
      </c>
      <c r="H11" s="1">
        <v>201299247</v>
      </c>
      <c r="I11" s="1">
        <v>24646471</v>
      </c>
      <c r="J11" s="1">
        <v>68223142</v>
      </c>
      <c r="K11" s="1">
        <v>113788592</v>
      </c>
      <c r="L11" s="1">
        <v>296770498</v>
      </c>
      <c r="M11" s="1">
        <v>5502217</v>
      </c>
      <c r="N11" s="1">
        <v>1264552399700</v>
      </c>
      <c r="O11" s="3"/>
      <c r="T11" s="1">
        <v>1081</v>
      </c>
      <c r="U11" s="1">
        <v>43355</v>
      </c>
      <c r="V11" s="1">
        <v>62637</v>
      </c>
      <c r="W11" s="4">
        <v>0</v>
      </c>
      <c r="X11" s="4">
        <f>IF(G11&gt;0,H11/G11,"")</f>
        <v>2.064674218164797</v>
      </c>
      <c r="Y11" s="5">
        <f>IF(I11&gt;0,H11/I11,"")</f>
        <v>8.167467342484853</v>
      </c>
      <c r="Z11" s="5">
        <f>IF(T11&gt;0,(U11+V11)/T11,"")</f>
        <v>98.04995374653099</v>
      </c>
      <c r="AA11" s="6">
        <f>IF(H11&gt;0,L11/H11,"")</f>
        <v>1.4742752515114972</v>
      </c>
      <c r="AB11" s="6">
        <f>IF(G11&gt;0,L11/G11,"")</f>
        <v>3.0438981022742095</v>
      </c>
      <c r="AC11" s="5">
        <f>IF(M11&gt;0,IF(H11&gt;0,M11*1000/H11,""),"")</f>
        <v>27.333520030504634</v>
      </c>
      <c r="AD11" s="1">
        <f>IF(N11&gt;0,IF(H11&gt;0,N11/H11,""),"")</f>
        <v>6281.952955839919</v>
      </c>
      <c r="AE11" s="6">
        <f>IF(I11&gt;0,L11/I11,"")</f>
        <v>12.041094970553797</v>
      </c>
      <c r="AF11" s="6">
        <f>IF(G11&gt;0,J11/G11,"")</f>
        <v>0.6997470903087676</v>
      </c>
      <c r="AG11" s="1">
        <f>IF(T11&gt;0,I11/T11,"")</f>
        <v>22799.695652173912</v>
      </c>
      <c r="AH11" s="6">
        <f>IF(H11&gt;0,(L11+K11)/H11,"")</f>
        <v>2.039546079375051</v>
      </c>
    </row>
    <row r="12" spans="1:34" ht="15">
      <c r="A12" s="7" t="s">
        <v>43</v>
      </c>
      <c r="B12" t="s">
        <v>34</v>
      </c>
      <c r="C12" t="s">
        <v>35</v>
      </c>
      <c r="D12" s="1" t="s">
        <v>44</v>
      </c>
      <c r="E12" s="1" t="s">
        <v>45</v>
      </c>
      <c r="F12" s="1">
        <v>7</v>
      </c>
      <c r="G12" s="1">
        <v>143666785</v>
      </c>
      <c r="H12" s="1">
        <v>514157854</v>
      </c>
      <c r="I12" s="1">
        <v>21063667</v>
      </c>
      <c r="J12" s="1">
        <v>125471260</v>
      </c>
      <c r="K12" s="1">
        <v>202462992</v>
      </c>
      <c r="L12" s="1">
        <v>261148955</v>
      </c>
      <c r="M12" s="1">
        <v>4037427</v>
      </c>
      <c r="N12" s="1">
        <v>1966946673650</v>
      </c>
      <c r="O12" s="3"/>
      <c r="T12" s="1">
        <v>408</v>
      </c>
      <c r="U12" s="1">
        <v>22630</v>
      </c>
      <c r="V12" s="1">
        <v>74040</v>
      </c>
      <c r="W12" s="4">
        <v>108</v>
      </c>
      <c r="X12" s="4">
        <f>IF(G12&gt;0,H12/G12,"")</f>
        <v>3.5788220220839495</v>
      </c>
      <c r="Y12" s="5">
        <f>IF(I12&gt;0,H12/I12,"")</f>
        <v>24.409702925896045</v>
      </c>
      <c r="Z12" s="5">
        <f>IF(T12&gt;0,(U12+V12)/T12,"")</f>
        <v>236.93627450980392</v>
      </c>
      <c r="AA12" s="6">
        <f>IF(H12&gt;0,L12/H12,"")</f>
        <v>0.5079159113652283</v>
      </c>
      <c r="AB12" s="6">
        <f>IF(G12&gt;0,L12/G12,"")</f>
        <v>1.8177406489607184</v>
      </c>
      <c r="AC12" s="5">
        <f>IF(M12&gt;0,IF(H12&gt;0,M12*1000/H12,""),"")</f>
        <v>7.852504767922888</v>
      </c>
      <c r="AD12" s="1">
        <f>IF(N12&gt;0,IF(H12&gt;0,N12/H12,""),"")</f>
        <v>3825.5696345931924</v>
      </c>
      <c r="AE12" s="6">
        <f>IF(I12&gt;0,L12/I12,"")</f>
        <v>12.39807650776097</v>
      </c>
      <c r="AF12" s="6">
        <f>IF(G12&gt;0,J12/G12,"")</f>
        <v>0.8733491182391253</v>
      </c>
      <c r="AG12" s="1">
        <f>IF(T12&gt;0,I12/T12,"")</f>
        <v>51626.634803921566</v>
      </c>
      <c r="AH12" s="6">
        <f>IF(H12&gt;0,(L12+K12)/H12,"")</f>
        <v>0.9016918508454799</v>
      </c>
    </row>
    <row r="13" spans="1:34" ht="15">
      <c r="A13" s="7" t="s">
        <v>43</v>
      </c>
      <c r="B13" t="s">
        <v>46</v>
      </c>
      <c r="C13" t="s">
        <v>35</v>
      </c>
      <c r="D13" s="1" t="s">
        <v>44</v>
      </c>
      <c r="E13" s="1" t="s">
        <v>45</v>
      </c>
      <c r="F13" s="1">
        <v>7</v>
      </c>
      <c r="G13" s="1">
        <v>38815838</v>
      </c>
      <c r="H13" s="1">
        <v>790800557</v>
      </c>
      <c r="I13" s="1">
        <v>22746968</v>
      </c>
      <c r="J13" s="1">
        <v>123020901</v>
      </c>
      <c r="K13" s="1">
        <v>125649164</v>
      </c>
      <c r="L13" s="1">
        <v>227513879</v>
      </c>
      <c r="M13" s="1">
        <v>3921164</v>
      </c>
      <c r="N13" s="1">
        <v>1674434806300</v>
      </c>
      <c r="O13" s="3"/>
      <c r="T13" s="1">
        <v>451</v>
      </c>
      <c r="U13" s="1">
        <v>53449</v>
      </c>
      <c r="V13" s="1">
        <v>39300</v>
      </c>
      <c r="W13" s="4">
        <v>648.4</v>
      </c>
      <c r="X13" s="4">
        <f>IF(G13&gt;0,H13/G13,"")</f>
        <v>20.37314142232354</v>
      </c>
      <c r="Y13" s="5">
        <f>IF(I13&gt;0,H13/I13,"")</f>
        <v>34.76509735275488</v>
      </c>
      <c r="Z13" s="5">
        <f>IF(T13&gt;0,(U13+V13)/T13,"")</f>
        <v>205.6518847006652</v>
      </c>
      <c r="AA13" s="6">
        <f>IF(H13&gt;0,L13/H13,"")</f>
        <v>0.28770070656386754</v>
      </c>
      <c r="AB13" s="6">
        <f>IF(G13&gt;0,L13/G13,"")</f>
        <v>5.861367182128078</v>
      </c>
      <c r="AC13" s="5">
        <f>IF(M13&gt;0,IF(H13&gt;0,M13*1000/H13,""),"")</f>
        <v>4.958473998646918</v>
      </c>
      <c r="AD13" s="1">
        <f>IF(N13&gt;0,IF(H13&gt;0,N13/H13,""),"")</f>
        <v>2117.392042125231</v>
      </c>
      <c r="AE13" s="6">
        <f>IF(I13&gt;0,L13/I13,"")</f>
        <v>10.00194307214922</v>
      </c>
      <c r="AF13" s="6">
        <f>IF(G13&gt;0,J13/G13,"")</f>
        <v>3.169348063540455</v>
      </c>
      <c r="AG13" s="1">
        <f>IF(T13&gt;0,I13/T13,"")</f>
        <v>50436.73614190688</v>
      </c>
      <c r="AH13" s="6">
        <f>IF(H13&gt;0,(L13+K13)/H13,"")</f>
        <v>0.44658926941044125</v>
      </c>
    </row>
    <row r="14" spans="1:34" ht="15">
      <c r="A14" s="7"/>
      <c r="H14" s="12">
        <f>SUM(H10:H13)</f>
        <v>1682454128</v>
      </c>
      <c r="K14" s="12">
        <f>SUM(K10:K13)</f>
        <v>540110340</v>
      </c>
      <c r="L14" s="12">
        <f>SUM(L10:L13)</f>
        <v>905873203</v>
      </c>
      <c r="N14" s="12">
        <f>SUM(N10:N13)</f>
        <v>5438650337700</v>
      </c>
      <c r="O14" s="3">
        <f>N14/H14</f>
        <v>3232.569760558726</v>
      </c>
      <c r="P14" s="3">
        <f>125000/(1.57*O14)</f>
        <v>24.629889002346882</v>
      </c>
      <c r="Q14" s="3">
        <f>125000/(1.3*O14)</f>
        <v>29.74532748744969</v>
      </c>
      <c r="R14" s="13">
        <f>L14/H14</f>
        <v>0.5384237156449831</v>
      </c>
      <c r="S14" s="14">
        <f>(K14+L14)/H14</f>
        <v>0.8594490149451492</v>
      </c>
      <c r="U14" s="1"/>
      <c r="V14" s="1"/>
      <c r="W14" s="4"/>
      <c r="X14" s="4"/>
      <c r="Y14" s="5"/>
      <c r="AA14" s="6"/>
      <c r="AB14" s="6"/>
      <c r="AC14" s="5"/>
      <c r="AD14" s="1"/>
      <c r="AH14" s="6"/>
    </row>
    <row r="15" spans="1:34" ht="15">
      <c r="A15" s="7"/>
      <c r="H15" s="12"/>
      <c r="N15" s="12"/>
      <c r="O15" s="3"/>
      <c r="U15" s="1"/>
      <c r="V15" s="1"/>
      <c r="W15" s="4"/>
      <c r="X15" s="4"/>
      <c r="Y15" s="5"/>
      <c r="AA15" s="6"/>
      <c r="AB15" s="6"/>
      <c r="AC15" s="5"/>
      <c r="AD15" s="1"/>
      <c r="AH15" s="6"/>
    </row>
    <row r="16" spans="1:34" ht="15">
      <c r="A16" s="7" t="s">
        <v>47</v>
      </c>
      <c r="B16" t="s">
        <v>38</v>
      </c>
      <c r="C16" t="s">
        <v>35</v>
      </c>
      <c r="D16" s="1" t="s">
        <v>48</v>
      </c>
      <c r="E16" s="1" t="s">
        <v>49</v>
      </c>
      <c r="F16" s="1">
        <v>4</v>
      </c>
      <c r="G16" s="1">
        <v>27635664</v>
      </c>
      <c r="H16" s="1">
        <v>69595848</v>
      </c>
      <c r="I16" s="1">
        <v>3736201</v>
      </c>
      <c r="J16" s="1">
        <v>17544552</v>
      </c>
      <c r="K16" s="1">
        <v>15144050</v>
      </c>
      <c r="L16" s="1">
        <v>56413907</v>
      </c>
      <c r="M16" s="1">
        <v>1236154</v>
      </c>
      <c r="N16" s="1">
        <v>361401192460</v>
      </c>
      <c r="O16" s="3"/>
      <c r="T16" s="1">
        <v>159</v>
      </c>
      <c r="U16" s="1">
        <v>7990</v>
      </c>
      <c r="V16" s="1">
        <v>4644</v>
      </c>
      <c r="W16" s="4">
        <v>218.6</v>
      </c>
      <c r="X16" s="4">
        <f>IF(G16&gt;0,H16/G16,"")</f>
        <v>2.518334569417257</v>
      </c>
      <c r="Y16" s="5">
        <f>IF(I16&gt;0,H16/I16,"")</f>
        <v>18.627436800107915</v>
      </c>
      <c r="Z16" s="5">
        <f>IF(T16&gt;0,(U16+V16)/T16,"")</f>
        <v>79.45911949685535</v>
      </c>
      <c r="AA16" s="6">
        <f>IF(H16&gt;0,L16/H16,"")</f>
        <v>0.8105929968695834</v>
      </c>
      <c r="AB16" s="6">
        <f>IF(G16&gt;0,L16/G16,"")</f>
        <v>2.0413443657442065</v>
      </c>
      <c r="AC16" s="5">
        <f>IF(M16&gt;0,IF(H16&gt;0,M16*1000/H16,""),"")</f>
        <v>17.761892922117998</v>
      </c>
      <c r="AD16" s="1">
        <f>IF(N16&gt;0,IF(H16&gt;0,N16/H16,""),"")</f>
        <v>5192.855649377245</v>
      </c>
      <c r="AE16" s="6">
        <f>IF(I16&gt;0,L16/I16,"")</f>
        <v>15.09926981979824</v>
      </c>
      <c r="AF16" s="6">
        <f>IF(G16&gt;0,J16/G16,"")</f>
        <v>0.6348518349332949</v>
      </c>
      <c r="AG16" s="1">
        <f>IF(T16&gt;0,I16/T16,"")</f>
        <v>23498.119496855346</v>
      </c>
      <c r="AH16" s="6">
        <f>IF(H16&gt;0,(L16+K16)/H16,"")</f>
        <v>1.0281929031168642</v>
      </c>
    </row>
    <row r="17" spans="1:34" ht="15">
      <c r="A17" s="7" t="s">
        <v>47</v>
      </c>
      <c r="B17" t="s">
        <v>34</v>
      </c>
      <c r="C17" t="s">
        <v>35</v>
      </c>
      <c r="D17" s="1" t="s">
        <v>48</v>
      </c>
      <c r="E17" s="1" t="s">
        <v>49</v>
      </c>
      <c r="F17" s="1">
        <v>4</v>
      </c>
      <c r="G17" s="1">
        <v>88461397</v>
      </c>
      <c r="H17" s="1">
        <v>394699493</v>
      </c>
      <c r="I17" s="1">
        <v>15794558</v>
      </c>
      <c r="J17" s="1">
        <v>73447447</v>
      </c>
      <c r="K17" s="1">
        <v>202465093</v>
      </c>
      <c r="L17" s="1">
        <v>143738619</v>
      </c>
      <c r="M17" s="1">
        <v>3051657</v>
      </c>
      <c r="N17" s="1">
        <v>1392233321668</v>
      </c>
      <c r="O17" s="3"/>
      <c r="T17" s="1">
        <v>369</v>
      </c>
      <c r="U17" s="1">
        <v>20585</v>
      </c>
      <c r="V17" s="1">
        <v>20832</v>
      </c>
      <c r="W17" s="4">
        <v>99.8</v>
      </c>
      <c r="X17" s="4">
        <f>IF(G17&gt;0,H17/G17,"")</f>
        <v>4.461827490696309</v>
      </c>
      <c r="Y17" s="5">
        <f>IF(I17&gt;0,H17/I17,"")</f>
        <v>24.989587742816227</v>
      </c>
      <c r="Z17" s="5">
        <f>IF(T17&gt;0,(U17+V17)/T17,"")</f>
        <v>112.24119241192412</v>
      </c>
      <c r="AA17" s="6">
        <f>IF(H17&gt;0,L17/H17,"")</f>
        <v>0.3641722919568078</v>
      </c>
      <c r="AB17" s="6">
        <f>IF(G17&gt;0,L17/G17,"")</f>
        <v>1.6248739436027673</v>
      </c>
      <c r="AC17" s="5">
        <f>IF(M17&gt;0,IF(H17&gt;0,M17*1000/H17,""),"")</f>
        <v>7.731595946083468</v>
      </c>
      <c r="AD17" s="1">
        <f>IF(N17&gt;0,IF(H17&gt;0,N17/H17,""),"")</f>
        <v>3527.3248290389874</v>
      </c>
      <c r="AE17" s="6">
        <f>IF(I17&gt;0,L17/I17,"")</f>
        <v>9.100515443357136</v>
      </c>
      <c r="AF17" s="6">
        <f>IF(G17&gt;0,J17/G17,"")</f>
        <v>0.8302768155470119</v>
      </c>
      <c r="AG17" s="1">
        <f>IF(T17&gt;0,I17/T17,"")</f>
        <v>42803.68021680217</v>
      </c>
      <c r="AH17" s="6">
        <f>IF(H17&gt;0,(L17+K17)/H17,"")</f>
        <v>0.8771323960124773</v>
      </c>
    </row>
    <row r="18" spans="1:34" ht="15">
      <c r="A18" s="7" t="s">
        <v>47</v>
      </c>
      <c r="B18" t="s">
        <v>40</v>
      </c>
      <c r="C18" t="s">
        <v>35</v>
      </c>
      <c r="D18" s="1" t="s">
        <v>48</v>
      </c>
      <c r="E18" s="1" t="s">
        <v>49</v>
      </c>
      <c r="F18" s="1">
        <v>4</v>
      </c>
      <c r="G18" s="1">
        <v>170491709</v>
      </c>
      <c r="H18" s="1">
        <v>476535831</v>
      </c>
      <c r="I18" s="1">
        <v>40022197</v>
      </c>
      <c r="J18" s="1">
        <v>151556806</v>
      </c>
      <c r="K18" s="1">
        <v>26156835</v>
      </c>
      <c r="L18" s="1">
        <v>472741209</v>
      </c>
      <c r="M18" s="1">
        <v>9544262</v>
      </c>
      <c r="N18" s="1">
        <v>2208267943400</v>
      </c>
      <c r="O18" s="3"/>
      <c r="T18" s="1">
        <v>1363</v>
      </c>
      <c r="U18" s="1">
        <v>57758</v>
      </c>
      <c r="V18" s="1">
        <v>53008</v>
      </c>
      <c r="W18" s="4">
        <v>0</v>
      </c>
      <c r="X18" s="4">
        <f>IF(G18&gt;0,H18/G18,"")</f>
        <v>2.7950674774454867</v>
      </c>
      <c r="Y18" s="5">
        <f>IF(I18&gt;0,H18/I18,"")</f>
        <v>11.906788400446882</v>
      </c>
      <c r="Z18" s="5">
        <f>IF(T18&gt;0,(U18+V18)/T18,"")</f>
        <v>81.26632428466618</v>
      </c>
      <c r="AA18" s="6">
        <f>IF(H18&gt;0,L18/H18,"")</f>
        <v>0.9920370688767788</v>
      </c>
      <c r="AB18" s="6">
        <f>IF(G18&gt;0,L18/G18,"")</f>
        <v>2.7728105476378326</v>
      </c>
      <c r="AC18" s="5">
        <f>IF(M18&gt;0,IF(H18&gt;0,M18*1000/H18,""),"")</f>
        <v>20.028424683137835</v>
      </c>
      <c r="AD18" s="1">
        <f>IF(N18&gt;0,IF(H18&gt;0,N18/H18,""),"")</f>
        <v>4634.001893973005</v>
      </c>
      <c r="AE18" s="6">
        <f>IF(I18&gt;0,L18/I18,"")</f>
        <v>11.811975464515355</v>
      </c>
      <c r="AF18" s="6">
        <f>IF(G18&gt;0,J18/G18,"")</f>
        <v>0.8889394498356515</v>
      </c>
      <c r="AG18" s="1">
        <f>IF(T18&gt;0,I18/T18,"")</f>
        <v>29363.314013206164</v>
      </c>
      <c r="AH18" s="6">
        <f>IF(H18&gt;0,(L18+K18)/H18,"")</f>
        <v>1.0469266140031346</v>
      </c>
    </row>
    <row r="19" spans="1:34" ht="15">
      <c r="A19" s="7" t="s">
        <v>47</v>
      </c>
      <c r="B19" t="s">
        <v>46</v>
      </c>
      <c r="C19" t="s">
        <v>35</v>
      </c>
      <c r="D19" s="1" t="s">
        <v>48</v>
      </c>
      <c r="E19" s="1" t="s">
        <v>49</v>
      </c>
      <c r="F19" s="1">
        <v>4</v>
      </c>
      <c r="G19" s="1">
        <v>33496406</v>
      </c>
      <c r="H19" s="1">
        <v>478771662</v>
      </c>
      <c r="I19" s="1">
        <v>16253195</v>
      </c>
      <c r="J19" s="1">
        <v>100473265</v>
      </c>
      <c r="K19" s="1">
        <v>103874240</v>
      </c>
      <c r="L19" s="1">
        <v>197362282</v>
      </c>
      <c r="M19" s="1">
        <v>3914584</v>
      </c>
      <c r="N19" s="1">
        <v>2021705419181</v>
      </c>
      <c r="O19" s="3"/>
      <c r="T19" s="1">
        <v>357</v>
      </c>
      <c r="U19" s="1">
        <v>42085</v>
      </c>
      <c r="V19" s="1">
        <v>13017</v>
      </c>
      <c r="W19" s="4">
        <v>609.5</v>
      </c>
      <c r="X19" s="4">
        <f>IF(G19&gt;0,H19/G19,"")</f>
        <v>14.293224831344592</v>
      </c>
      <c r="Y19" s="5">
        <f>IF(I19&gt;0,H19/I19,"")</f>
        <v>29.457079792619236</v>
      </c>
      <c r="Z19" s="5">
        <f>IF(T19&gt;0,(U19+V19)/T19,"")</f>
        <v>154.34733893557424</v>
      </c>
      <c r="AA19" s="6">
        <f>IF(H19&gt;0,L19/H19,"")</f>
        <v>0.41222632345353805</v>
      </c>
      <c r="AB19" s="6">
        <f>IF(G19&gt;0,L19/G19,"")</f>
        <v>5.892043522519998</v>
      </c>
      <c r="AC19" s="5">
        <f>IF(M19&gt;0,IF(H19&gt;0,M19*1000/H19,""),"")</f>
        <v>8.176306809069247</v>
      </c>
      <c r="AD19" s="1">
        <f>IF(N19&gt;0,IF(H19&gt;0,N19/H19,""),"")</f>
        <v>4222.69231795302</v>
      </c>
      <c r="AE19" s="6">
        <f>IF(I19&gt;0,L19/I19,"")</f>
        <v>12.142983702588937</v>
      </c>
      <c r="AF19" s="6">
        <f>IF(G19&gt;0,J19/G19,"")</f>
        <v>2.999523739949892</v>
      </c>
      <c r="AG19" s="1">
        <f>IF(T19&gt;0,I19/T19,"")</f>
        <v>45527.1568627451</v>
      </c>
      <c r="AH19" s="6">
        <f>IF(H19&gt;0,(L19+K19)/H19,"")</f>
        <v>0.62918619857664</v>
      </c>
    </row>
    <row r="20" spans="1:34" ht="15">
      <c r="A20" s="7"/>
      <c r="H20" s="12">
        <f>SUM(H16:H19)</f>
        <v>1419602834</v>
      </c>
      <c r="K20" s="12">
        <f>SUM(K16:K19)</f>
        <v>347640218</v>
      </c>
      <c r="L20" s="12">
        <f>SUM(L16:L19)</f>
        <v>870256017</v>
      </c>
      <c r="N20" s="12">
        <f>SUM(N16:N19)</f>
        <v>5983607876709</v>
      </c>
      <c r="O20" s="3">
        <f>N20/H20</f>
        <v>4214.987272073169</v>
      </c>
      <c r="P20" s="3">
        <f>125000/(1.57*O20)</f>
        <v>18.889222969288802</v>
      </c>
      <c r="Q20" s="3">
        <f>125000/(1.3*O20)</f>
        <v>22.812369278294938</v>
      </c>
      <c r="R20" s="13">
        <f>L20/H20</f>
        <v>0.6130278104248981</v>
      </c>
      <c r="S20" s="14">
        <f>(K20+L20)/H20</f>
        <v>0.8579133584626247</v>
      </c>
      <c r="U20" s="1"/>
      <c r="V20" s="1"/>
      <c r="W20" s="4"/>
      <c r="X20" s="4"/>
      <c r="Y20" s="5"/>
      <c r="AA20" s="6"/>
      <c r="AB20" s="6"/>
      <c r="AC20" s="5"/>
      <c r="AD20" s="1"/>
      <c r="AH20" s="6"/>
    </row>
    <row r="21" spans="1:33" ht="15">
      <c r="A21" s="9"/>
      <c r="B21" s="9"/>
      <c r="C21" s="9"/>
      <c r="D21" s="9"/>
      <c r="E21" s="9"/>
      <c r="F21" s="9"/>
      <c r="G21" s="9"/>
      <c r="H21" s="9"/>
      <c r="I21"/>
      <c r="J21"/>
      <c r="K21"/>
      <c r="L21"/>
      <c r="M21"/>
      <c r="N21"/>
      <c r="O21" s="10"/>
      <c r="P21" s="11"/>
      <c r="Q21" s="11"/>
      <c r="R21" s="11"/>
      <c r="S21" s="11"/>
      <c r="T21"/>
      <c r="U21"/>
      <c r="V21"/>
      <c r="W21"/>
      <c r="X21"/>
      <c r="Y21"/>
      <c r="Z21"/>
      <c r="AA21"/>
      <c r="AE21"/>
      <c r="AF21"/>
      <c r="AG21"/>
    </row>
    <row r="22" spans="1:34" ht="15">
      <c r="A22" s="7" t="s">
        <v>50</v>
      </c>
      <c r="B22" t="s">
        <v>51</v>
      </c>
      <c r="C22" t="s">
        <v>52</v>
      </c>
      <c r="D22" s="1" t="s">
        <v>53</v>
      </c>
      <c r="E22" s="1" t="s">
        <v>54</v>
      </c>
      <c r="F22" s="1">
        <v>10</v>
      </c>
      <c r="G22" s="1">
        <v>1972401</v>
      </c>
      <c r="H22" s="1">
        <v>63116832</v>
      </c>
      <c r="I22" s="1">
        <v>8596689</v>
      </c>
      <c r="J22" s="1">
        <v>3493936</v>
      </c>
      <c r="K22" s="1">
        <v>0</v>
      </c>
      <c r="L22" s="1">
        <v>4954564</v>
      </c>
      <c r="M22" s="1">
        <v>0</v>
      </c>
      <c r="N22" s="1">
        <v>0</v>
      </c>
      <c r="T22" s="1">
        <v>546</v>
      </c>
      <c r="U22" s="1">
        <v>6136</v>
      </c>
      <c r="V22" s="1">
        <v>0</v>
      </c>
      <c r="W22" s="4">
        <v>0</v>
      </c>
      <c r="X22" s="4">
        <f>IF(G22&gt;0,H22/G22,"")</f>
        <v>32</v>
      </c>
      <c r="Y22" s="5">
        <f>IF(I22&gt;0,H22/I22,"")</f>
        <v>7.341993179001823</v>
      </c>
      <c r="Z22" s="5">
        <f>IF(T22&gt;0,(U22+V22)/T22,"")</f>
        <v>11.238095238095237</v>
      </c>
      <c r="AA22" s="6">
        <f>IF(H22&gt;0,L22/H22,"")</f>
        <v>0.07849829978792346</v>
      </c>
      <c r="AB22" s="6">
        <f>IF(G22&gt;0,L22/G22,"")</f>
        <v>2.5119455932135506</v>
      </c>
      <c r="AC22" s="5">
        <f>IF(M22&gt;0,IF(H22&gt;0,M22*1000/H22,""),"")</f>
      </c>
      <c r="AD22" s="1">
        <f>IF(N22&gt;0,IF(H22&gt;0,N22/H22,""),"")</f>
      </c>
      <c r="AE22" s="6">
        <f>IF(I22&gt;0,L22/I22,"")</f>
        <v>0.5763339816061742</v>
      </c>
      <c r="AF22" s="6">
        <f>IF(G22&gt;0,J22/G22,"")</f>
        <v>1.7714126082880712</v>
      </c>
      <c r="AG22" s="1">
        <f>IF(T22&gt;0,I22/T22,"")</f>
        <v>15744.851648351649</v>
      </c>
      <c r="AH22" s="6">
        <f>IF(H22&gt;0,(L22+K22)/H22,"")</f>
        <v>0.07849829978792346</v>
      </c>
    </row>
    <row r="23" spans="1:34" ht="15">
      <c r="A23" s="7" t="s">
        <v>50</v>
      </c>
      <c r="B23" t="s">
        <v>40</v>
      </c>
      <c r="C23" t="s">
        <v>52</v>
      </c>
      <c r="D23" s="1" t="s">
        <v>53</v>
      </c>
      <c r="E23" s="1" t="s">
        <v>54</v>
      </c>
      <c r="F23" s="1">
        <v>10</v>
      </c>
      <c r="G23" s="1">
        <v>16356292</v>
      </c>
      <c r="H23" s="1">
        <v>96683792</v>
      </c>
      <c r="I23" s="1">
        <v>8557534</v>
      </c>
      <c r="J23" s="1">
        <v>9974000</v>
      </c>
      <c r="K23" s="1">
        <v>239194</v>
      </c>
      <c r="L23" s="1">
        <v>46106311</v>
      </c>
      <c r="M23" s="1">
        <v>0</v>
      </c>
      <c r="N23" s="1">
        <v>0</v>
      </c>
      <c r="T23" s="1">
        <v>211</v>
      </c>
      <c r="U23" s="1">
        <v>9543</v>
      </c>
      <c r="V23" s="1">
        <v>4718</v>
      </c>
      <c r="W23" s="4">
        <v>0</v>
      </c>
      <c r="X23" s="4">
        <f>IF(G23&gt;0,H23/G23,"")</f>
        <v>5.911106991731378</v>
      </c>
      <c r="Y23" s="5">
        <f>IF(I23&gt;0,H23/I23,"")</f>
        <v>11.298090314335882</v>
      </c>
      <c r="Z23" s="5">
        <f>IF(T23&gt;0,(U23+V23)/T23,"")</f>
        <v>67.58767772511848</v>
      </c>
      <c r="AA23" s="6">
        <f>IF(H23&gt;0,L23/H23,"")</f>
        <v>0.4768773549965852</v>
      </c>
      <c r="AB23" s="6">
        <f>IF(G23&gt;0,L23/G23,"")</f>
        <v>2.818873067318681</v>
      </c>
      <c r="AC23" s="5">
        <f>IF(M23&gt;0,IF(H23&gt;0,M23*1000/H23,""),"")</f>
      </c>
      <c r="AD23" s="1">
        <f>IF(N23&gt;0,IF(H23&gt;0,N23/H23,""),"")</f>
      </c>
      <c r="AE23" s="6">
        <f>IF(I23&gt;0,L23/I23,"")</f>
        <v>5.387803425613033</v>
      </c>
      <c r="AF23" s="6">
        <f>IF(G23&gt;0,J23/G23,"")</f>
        <v>0.6097959121786283</v>
      </c>
      <c r="AG23" s="1">
        <f>IF(T23&gt;0,I23/T23,"")</f>
        <v>40557.03317535545</v>
      </c>
      <c r="AH23" s="6">
        <f>IF(H23&gt;0,(L23+K23)/H23,"")</f>
        <v>0.4793513373989303</v>
      </c>
    </row>
    <row r="24" spans="1:34" ht="15">
      <c r="A24" s="7" t="s">
        <v>50</v>
      </c>
      <c r="B24" t="s">
        <v>38</v>
      </c>
      <c r="C24" t="s">
        <v>35</v>
      </c>
      <c r="D24" s="1" t="s">
        <v>53</v>
      </c>
      <c r="E24" s="1" t="s">
        <v>54</v>
      </c>
      <c r="F24" s="1">
        <v>10</v>
      </c>
      <c r="G24" s="1">
        <v>11708960</v>
      </c>
      <c r="H24" s="1">
        <v>28317753</v>
      </c>
      <c r="I24" s="1">
        <v>877433</v>
      </c>
      <c r="J24" s="1">
        <v>3689489</v>
      </c>
      <c r="K24" s="1">
        <v>129200006</v>
      </c>
      <c r="L24" s="1">
        <v>15049823</v>
      </c>
      <c r="M24" s="1">
        <v>383207</v>
      </c>
      <c r="N24" s="1">
        <v>82006880200</v>
      </c>
      <c r="O24" s="3"/>
      <c r="T24" s="1">
        <v>18</v>
      </c>
      <c r="U24" s="1">
        <v>1296</v>
      </c>
      <c r="V24" s="1">
        <v>2628</v>
      </c>
      <c r="W24" s="4">
        <v>18.2</v>
      </c>
      <c r="X24" s="4">
        <f>IF(G24&gt;0,H24/G24,"")</f>
        <v>2.418468676978997</v>
      </c>
      <c r="Y24" s="5">
        <f>IF(I24&gt;0,H24/I24,"")</f>
        <v>32.273407770165925</v>
      </c>
      <c r="Z24" s="5">
        <f>IF(T24&gt;0,(U24+V24)/T24,"")</f>
        <v>218</v>
      </c>
      <c r="AA24" s="6">
        <f>IF(H24&gt;0,L24/H24,"")</f>
        <v>0.5314624716163038</v>
      </c>
      <c r="AB24" s="6">
        <f>IF(G24&gt;0,L24/G24,"")</f>
        <v>1.28532534059387</v>
      </c>
      <c r="AC24" s="5">
        <f>IF(M24&gt;0,IF(H24&gt;0,M24*1000/H24,""),"")</f>
        <v>13.532394325213586</v>
      </c>
      <c r="AD24" s="1">
        <f>IF(N24&gt;0,IF(H24&gt;0,N24/H24,""),"")</f>
        <v>2895.952945136572</v>
      </c>
      <c r="AE24" s="6">
        <f>IF(I24&gt;0,L24/I24,"")</f>
        <v>17.152105061013206</v>
      </c>
      <c r="AF24" s="6">
        <f>IF(G24&gt;0,J24/G24,"")</f>
        <v>0.3150996331014881</v>
      </c>
      <c r="AG24" s="1">
        <f>IF(T24&gt;0,I24/T24,"")</f>
        <v>48746.27777777778</v>
      </c>
      <c r="AH24" s="6">
        <f>IF(H24&gt;0,(L24+K24)/H24,"")</f>
        <v>5.093971580301587</v>
      </c>
    </row>
    <row r="25" spans="1:34" ht="15">
      <c r="A25" s="7" t="s">
        <v>50</v>
      </c>
      <c r="B25" t="s">
        <v>40</v>
      </c>
      <c r="C25" t="s">
        <v>35</v>
      </c>
      <c r="D25" s="1" t="s">
        <v>53</v>
      </c>
      <c r="E25" s="1" t="s">
        <v>54</v>
      </c>
      <c r="F25" s="1">
        <v>10</v>
      </c>
      <c r="G25" s="1">
        <v>69390491</v>
      </c>
      <c r="H25" s="1">
        <v>397539383</v>
      </c>
      <c r="I25" s="1">
        <v>30605345</v>
      </c>
      <c r="J25" s="1">
        <v>38537158</v>
      </c>
      <c r="K25" s="1">
        <v>126344772</v>
      </c>
      <c r="L25" s="1">
        <v>226655849</v>
      </c>
      <c r="M25" s="1">
        <v>5709808</v>
      </c>
      <c r="N25" s="1">
        <v>1421310773800</v>
      </c>
      <c r="O25" s="3"/>
      <c r="T25" s="1">
        <v>1000</v>
      </c>
      <c r="U25" s="1">
        <v>45066</v>
      </c>
      <c r="V25" s="1">
        <v>22650</v>
      </c>
      <c r="W25" s="4">
        <v>0</v>
      </c>
      <c r="X25" s="4">
        <f>IF(G25&gt;0,H25/G25,"")</f>
        <v>5.729018158986654</v>
      </c>
      <c r="Y25" s="5">
        <f>IF(I25&gt;0,H25/I25,"")</f>
        <v>12.989214236924955</v>
      </c>
      <c r="Z25" s="5">
        <f>IF(T25&gt;0,(U25+V25)/T25,"")</f>
        <v>67.716</v>
      </c>
      <c r="AA25" s="6">
        <f>IF(H25&gt;0,L25/H25,"")</f>
        <v>0.5701469054199342</v>
      </c>
      <c r="AB25" s="6">
        <f>IF(G25&gt;0,L25/G25,"")</f>
        <v>3.2663819744408493</v>
      </c>
      <c r="AC25" s="5">
        <f>IF(M25&gt;0,IF(H25&gt;0,M25*1000/H25,""),"")</f>
        <v>14.362873828779877</v>
      </c>
      <c r="AD25" s="1">
        <f>IF(N25&gt;0,IF(H25&gt;0,N25/H25,""),"")</f>
        <v>3575.2703620813336</v>
      </c>
      <c r="AE25" s="6">
        <f>IF(I25&gt;0,L25/I25,"")</f>
        <v>7.405760301019315</v>
      </c>
      <c r="AF25" s="6">
        <f>IF(G25&gt;0,J25/G25,"")</f>
        <v>0.5553665559161413</v>
      </c>
      <c r="AG25" s="1">
        <f>IF(T25&gt;0,I25/T25,"")</f>
        <v>30605.345</v>
      </c>
      <c r="AH25" s="6">
        <f>IF(H25&gt;0,(L25+K25)/H25,"")</f>
        <v>0.8879639001703638</v>
      </c>
    </row>
    <row r="26" spans="1:34" ht="15">
      <c r="A26" s="7"/>
      <c r="H26" s="12">
        <f>SUM(H24:H25)</f>
        <v>425857136</v>
      </c>
      <c r="K26" s="12">
        <f>SUM(K24:K25)</f>
        <v>255544778</v>
      </c>
      <c r="L26" s="12">
        <f>SUM(L24:L25)</f>
        <v>241705672</v>
      </c>
      <c r="N26" s="12">
        <f>SUM(N24:N25)</f>
        <v>1503317654000</v>
      </c>
      <c r="O26" s="3">
        <f>N26/H26</f>
        <v>3530.098539900949</v>
      </c>
      <c r="P26" s="3">
        <f>125000/(1.57*O26)</f>
        <v>22.553997712805614</v>
      </c>
      <c r="Q26" s="3">
        <f>125000/(1.3*O26)</f>
        <v>27.238289545465243</v>
      </c>
      <c r="R26" s="13">
        <f>L26/H26</f>
        <v>0.5675745492262927</v>
      </c>
      <c r="S26" s="14">
        <f>(K26+L26)/H26</f>
        <v>1.1676461610355637</v>
      </c>
      <c r="U26" s="1"/>
      <c r="V26" s="1"/>
      <c r="W26" s="4"/>
      <c r="X26" s="4"/>
      <c r="Y26" s="5"/>
      <c r="AA26" s="6"/>
      <c r="AB26" s="6"/>
      <c r="AC26" s="5"/>
      <c r="AD26" s="1"/>
      <c r="AH26" s="6"/>
    </row>
    <row r="27" spans="1:34" ht="15">
      <c r="A27" s="7"/>
      <c r="H27" s="12"/>
      <c r="N27" s="12"/>
      <c r="O27" s="3"/>
      <c r="U27" s="1"/>
      <c r="V27" s="1"/>
      <c r="W27" s="4"/>
      <c r="X27" s="4"/>
      <c r="Y27" s="5"/>
      <c r="AA27" s="6"/>
      <c r="AB27" s="6"/>
      <c r="AC27" s="5"/>
      <c r="AD27" s="1"/>
      <c r="AH27" s="6"/>
    </row>
    <row r="28" spans="1:34" ht="15">
      <c r="A28" s="7" t="s">
        <v>55</v>
      </c>
      <c r="B28" t="s">
        <v>38</v>
      </c>
      <c r="C28" t="s">
        <v>35</v>
      </c>
      <c r="D28" s="1" t="s">
        <v>56</v>
      </c>
      <c r="E28" s="1" t="s">
        <v>57</v>
      </c>
      <c r="F28" s="1">
        <v>23</v>
      </c>
      <c r="G28" s="1">
        <v>36123810</v>
      </c>
      <c r="H28" s="1">
        <v>186540535</v>
      </c>
      <c r="I28" s="1">
        <v>6564411</v>
      </c>
      <c r="J28" s="1">
        <v>29337862</v>
      </c>
      <c r="K28" s="1">
        <v>133417321</v>
      </c>
      <c r="L28" s="1">
        <v>73656174</v>
      </c>
      <c r="M28" s="1">
        <v>1201104</v>
      </c>
      <c r="N28" s="1">
        <v>445186101507</v>
      </c>
      <c r="O28" s="3"/>
      <c r="T28" s="1">
        <v>115</v>
      </c>
      <c r="U28" s="1">
        <v>7442</v>
      </c>
      <c r="V28" s="1">
        <v>11580</v>
      </c>
      <c r="W28" s="4">
        <v>95.1</v>
      </c>
      <c r="X28" s="4">
        <f>IF(G28&gt;0,H28/G28,"")</f>
        <v>5.163921939573926</v>
      </c>
      <c r="Y28" s="5">
        <f>IF(I28&gt;0,H28/I28,"")</f>
        <v>28.416949365297206</v>
      </c>
      <c r="Z28" s="5">
        <f>IF(T28&gt;0,(U28+V28)/T28,"")</f>
        <v>165.40869565217392</v>
      </c>
      <c r="AA28" s="6">
        <f>IF(H28&gt;0,L28/H28,"")</f>
        <v>0.39485345102071245</v>
      </c>
      <c r="AB28" s="6">
        <f>IF(G28&gt;0,L28/G28,"")</f>
        <v>2.038992398642336</v>
      </c>
      <c r="AC28" s="5">
        <f>IF(M28&gt;0,IF(H28&gt;0,M28*1000/H28,""),"")</f>
        <v>6.438836470582654</v>
      </c>
      <c r="AD28" s="1">
        <f>IF(N28&gt;0,IF(H28&gt;0,N28/H28,""),"")</f>
        <v>2386.53814039399</v>
      </c>
      <c r="AE28" s="6">
        <f>IF(I28&gt;0,L28/I28,"")</f>
        <v>11.220530524368447</v>
      </c>
      <c r="AF28" s="6">
        <f>IF(G28&gt;0,J28/G28,"")</f>
        <v>0.8121475004989783</v>
      </c>
      <c r="AG28" s="1">
        <f>IF(T28&gt;0,I28/T28,"")</f>
        <v>57081.8347826087</v>
      </c>
      <c r="AH28" s="6">
        <f>IF(H28&gt;0,(L28+K28)/H28,"")</f>
        <v>1.1100723764944707</v>
      </c>
    </row>
    <row r="29" spans="1:34" ht="15">
      <c r="A29" s="7" t="s">
        <v>55</v>
      </c>
      <c r="B29" t="s">
        <v>40</v>
      </c>
      <c r="C29" t="s">
        <v>35</v>
      </c>
      <c r="D29" s="1" t="s">
        <v>56</v>
      </c>
      <c r="E29" s="1" t="s">
        <v>57</v>
      </c>
      <c r="F29" s="1">
        <v>23</v>
      </c>
      <c r="G29" s="1">
        <v>63430058</v>
      </c>
      <c r="H29" s="1">
        <v>223265805</v>
      </c>
      <c r="I29" s="1">
        <v>22535520</v>
      </c>
      <c r="J29" s="1">
        <v>44760793</v>
      </c>
      <c r="K29" s="1">
        <v>2098669</v>
      </c>
      <c r="L29" s="1">
        <v>207701265</v>
      </c>
      <c r="M29" s="1">
        <v>3461144</v>
      </c>
      <c r="N29" s="1">
        <v>807907777308</v>
      </c>
      <c r="O29" s="3"/>
      <c r="T29" s="1">
        <v>609</v>
      </c>
      <c r="U29" s="1">
        <v>24108</v>
      </c>
      <c r="V29" s="1">
        <v>10647</v>
      </c>
      <c r="W29" s="4">
        <v>0</v>
      </c>
      <c r="X29" s="4">
        <f>IF(G29&gt;0,H29/G29,"")</f>
        <v>3.5198738900727475</v>
      </c>
      <c r="Y29" s="5">
        <f>IF(I29&gt;0,H29/I29,"")</f>
        <v>9.907284367079171</v>
      </c>
      <c r="Z29" s="5">
        <f>IF(T29&gt;0,(U29+V29)/T29,"")</f>
        <v>57.06896551724138</v>
      </c>
      <c r="AA29" s="6">
        <f>IF(H29&gt;0,L29/H29,"")</f>
        <v>0.9302869510178686</v>
      </c>
      <c r="AB29" s="6">
        <f>IF(G29&gt;0,L29/G29,"")</f>
        <v>3.274492749163181</v>
      </c>
      <c r="AC29" s="5">
        <f>IF(M29&gt;0,IF(H29&gt;0,M29*1000/H29,""),"")</f>
        <v>15.502347079079128</v>
      </c>
      <c r="AD29" s="1">
        <f>IF(N29&gt;0,IF(H29&gt;0,N29/H29,""),"")</f>
        <v>3618.5916482284424</v>
      </c>
      <c r="AE29" s="6">
        <f>IF(I29&gt;0,L29/I29,"")</f>
        <v>9.216617366717076</v>
      </c>
      <c r="AF29" s="6">
        <f>IF(G29&gt;0,J29/G29,"")</f>
        <v>0.7056716391462231</v>
      </c>
      <c r="AG29" s="1">
        <f>IF(T29&gt;0,I29/T29,"")</f>
        <v>37004.137931034486</v>
      </c>
      <c r="AH29" s="6">
        <f>IF(H29&gt;0,(L29+K29)/H29,"")</f>
        <v>0.9396868185882742</v>
      </c>
    </row>
    <row r="30" spans="1:34" ht="15">
      <c r="A30" s="7"/>
      <c r="H30" s="12">
        <f>SUM(H28:H29)</f>
        <v>409806340</v>
      </c>
      <c r="K30" s="12">
        <f>SUM(K28:K29)</f>
        <v>135515990</v>
      </c>
      <c r="L30" s="12">
        <f>SUM(L28:L29)</f>
        <v>281357439</v>
      </c>
      <c r="N30" s="12">
        <f>SUM(N28:N29)</f>
        <v>1253093878815</v>
      </c>
      <c r="O30" s="3">
        <f>N30/H30</f>
        <v>3057.770845651143</v>
      </c>
      <c r="P30" s="3">
        <f>125000/(1.57*O30)</f>
        <v>26.037868242526876</v>
      </c>
      <c r="Q30" s="3">
        <f>125000/(1.3*O30)</f>
        <v>31.445733185205537</v>
      </c>
      <c r="R30" s="13">
        <f>L30/H30</f>
        <v>0.6865619477726967</v>
      </c>
      <c r="S30" s="14">
        <f>(K30+L30)/H30</f>
        <v>1.0172449479429724</v>
      </c>
      <c r="U30" s="1"/>
      <c r="V30" s="1"/>
      <c r="W30" s="4"/>
      <c r="X30" s="4"/>
      <c r="Y30" s="5"/>
      <c r="AA30" s="6"/>
      <c r="AB30" s="6"/>
      <c r="AC30" s="5"/>
      <c r="AD30" s="1"/>
      <c r="AH30" s="6"/>
    </row>
    <row r="31" spans="1:34" ht="15">
      <c r="A31" s="7"/>
      <c r="H31" s="12"/>
      <c r="N31" s="12"/>
      <c r="O31" s="3"/>
      <c r="U31" s="1"/>
      <c r="V31" s="1"/>
      <c r="W31" s="4"/>
      <c r="X31" s="4"/>
      <c r="Y31" s="5"/>
      <c r="AA31" s="6"/>
      <c r="AB31" s="6"/>
      <c r="AC31" s="5"/>
      <c r="AD31" s="1"/>
      <c r="AH31" s="6"/>
    </row>
    <row r="32" spans="1:34" ht="15">
      <c r="A32" s="7" t="s">
        <v>58</v>
      </c>
      <c r="B32" t="s">
        <v>59</v>
      </c>
      <c r="C32" t="s">
        <v>35</v>
      </c>
      <c r="D32" s="1" t="s">
        <v>60</v>
      </c>
      <c r="E32" s="1" t="s">
        <v>61</v>
      </c>
      <c r="F32" s="1">
        <v>12</v>
      </c>
      <c r="G32" s="1">
        <v>67297212</v>
      </c>
      <c r="H32" s="1">
        <v>98656879</v>
      </c>
      <c r="I32" s="1">
        <v>6361762</v>
      </c>
      <c r="J32" s="1">
        <v>40233157</v>
      </c>
      <c r="K32" s="1">
        <v>12701558</v>
      </c>
      <c r="L32" s="1">
        <v>122597971</v>
      </c>
      <c r="M32" s="1">
        <v>2067084</v>
      </c>
      <c r="N32" s="1">
        <v>341097929515</v>
      </c>
      <c r="O32" s="3"/>
      <c r="T32" s="1">
        <v>331</v>
      </c>
      <c r="U32" s="1">
        <v>16889</v>
      </c>
      <c r="V32" s="1">
        <v>19968</v>
      </c>
      <c r="W32" s="4">
        <v>0</v>
      </c>
      <c r="X32" s="4">
        <f>IF(G32&gt;0,H32/G32,"")</f>
        <v>1.465987610303975</v>
      </c>
      <c r="Y32" s="5">
        <f>IF(I32&gt;0,H32/I32,"")</f>
        <v>15.507791552088872</v>
      </c>
      <c r="Z32" s="5">
        <f>IF(T32&gt;0,(U32+V32)/T32,"")</f>
        <v>111.35045317220543</v>
      </c>
      <c r="AA32" s="6">
        <f>IF(H32&gt;0,L32/H32,"")</f>
        <v>1.242670275430059</v>
      </c>
      <c r="AB32" s="6">
        <f>IF(G32&gt;0,L32/G32,"")</f>
        <v>1.8217392274734947</v>
      </c>
      <c r="AC32" s="5">
        <f>IF(M32&gt;0,IF(H32&gt;0,M32*1000/H32,""),"")</f>
        <v>20.95225412512796</v>
      </c>
      <c r="AD32" s="1">
        <f>IF(N32&gt;0,IF(H32&gt;0,N32/H32,""),"")</f>
        <v>3457.416583338299</v>
      </c>
      <c r="AE32" s="6">
        <f>IF(I32&gt;0,L32/I32,"")</f>
        <v>19.271071599346218</v>
      </c>
      <c r="AF32" s="6">
        <f>IF(G32&gt;0,J32/G32,"")</f>
        <v>0.5978428497156761</v>
      </c>
      <c r="AG32" s="1">
        <f>IF(T32&gt;0,I32/T32,"")</f>
        <v>19219.824773413897</v>
      </c>
      <c r="AH32" s="6">
        <f>IF(H32&gt;0,(L32+K32)/H32,"")</f>
        <v>1.3714150535818186</v>
      </c>
    </row>
    <row r="33" spans="1:34" ht="15">
      <c r="A33" s="7" t="s">
        <v>58</v>
      </c>
      <c r="B33" t="s">
        <v>38</v>
      </c>
      <c r="C33" t="s">
        <v>35</v>
      </c>
      <c r="D33" s="1" t="s">
        <v>60</v>
      </c>
      <c r="E33" s="1" t="s">
        <v>61</v>
      </c>
      <c r="F33" s="1">
        <v>12</v>
      </c>
      <c r="G33" s="1">
        <v>41736824</v>
      </c>
      <c r="H33" s="1">
        <v>106543428</v>
      </c>
      <c r="I33" s="1">
        <v>5073616</v>
      </c>
      <c r="J33" s="1">
        <v>24952061</v>
      </c>
      <c r="K33" s="1">
        <v>87493207</v>
      </c>
      <c r="L33" s="1">
        <v>123618203</v>
      </c>
      <c r="M33" s="1">
        <v>1911377</v>
      </c>
      <c r="N33" s="1">
        <v>515963204484</v>
      </c>
      <c r="O33" s="3"/>
      <c r="T33" s="1">
        <v>180</v>
      </c>
      <c r="U33" s="1">
        <v>10278</v>
      </c>
      <c r="V33" s="1">
        <v>25816</v>
      </c>
      <c r="W33" s="4">
        <v>79.8</v>
      </c>
      <c r="X33" s="4">
        <f>IF(G33&gt;0,H33/G33,"")</f>
        <v>2.552744022880131</v>
      </c>
      <c r="Y33" s="5">
        <f>IF(I33&gt;0,H33/I33,"")</f>
        <v>20.999505678001647</v>
      </c>
      <c r="Z33" s="5">
        <f>IF(T33&gt;0,(U33+V33)/T33,"")</f>
        <v>200.5222222222222</v>
      </c>
      <c r="AA33" s="6">
        <f>IF(H33&gt;0,L33/H33,"")</f>
        <v>1.1602611753772367</v>
      </c>
      <c r="AB33" s="6">
        <f>IF(G33&gt;0,L33/G33,"")</f>
        <v>2.9618497804241164</v>
      </c>
      <c r="AC33" s="5">
        <f>IF(M33&gt;0,IF(H33&gt;0,M33*1000/H33,""),"")</f>
        <v>17.939886447055187</v>
      </c>
      <c r="AD33" s="1">
        <f>IF(N33&gt;0,IF(H33&gt;0,N33/H33,""),"")</f>
        <v>4842.7501739853915</v>
      </c>
      <c r="AE33" s="6">
        <f>IF(I33&gt;0,L33/I33,"")</f>
        <v>24.364911140299146</v>
      </c>
      <c r="AF33" s="6">
        <f>IF(G33&gt;0,J33/G33,"")</f>
        <v>0.5978428305900804</v>
      </c>
      <c r="AG33" s="1">
        <f>IF(T33&gt;0,I33/T33,"")</f>
        <v>28186.755555555555</v>
      </c>
      <c r="AH33" s="6">
        <f>IF(H33&gt;0,(L33+K33)/H33,"")</f>
        <v>1.9814587719103613</v>
      </c>
    </row>
    <row r="34" spans="1:34" ht="15">
      <c r="A34" s="7" t="s">
        <v>58</v>
      </c>
      <c r="B34" t="s">
        <v>40</v>
      </c>
      <c r="C34" t="s">
        <v>35</v>
      </c>
      <c r="D34" s="1" t="s">
        <v>60</v>
      </c>
      <c r="E34" s="1" t="s">
        <v>61</v>
      </c>
      <c r="F34" s="1">
        <v>12</v>
      </c>
      <c r="G34" s="1">
        <v>90303013</v>
      </c>
      <c r="H34" s="1">
        <v>198255019</v>
      </c>
      <c r="I34" s="1">
        <v>12177954</v>
      </c>
      <c r="J34" s="1">
        <v>53985465</v>
      </c>
      <c r="K34" s="1">
        <v>44404662</v>
      </c>
      <c r="L34" s="1">
        <v>200185892</v>
      </c>
      <c r="M34" s="1">
        <v>3162296</v>
      </c>
      <c r="N34" s="1">
        <v>710111128100</v>
      </c>
      <c r="O34" s="3"/>
      <c r="T34" s="1">
        <v>499</v>
      </c>
      <c r="U34" s="1">
        <v>22094</v>
      </c>
      <c r="V34" s="1">
        <v>20118</v>
      </c>
      <c r="W34" s="4">
        <v>0</v>
      </c>
      <c r="X34" s="4">
        <f>IF(G34&gt;0,H34/G34,"")</f>
        <v>2.1954419062407142</v>
      </c>
      <c r="Y34" s="5">
        <f>IF(I34&gt;0,H34/I34,"")</f>
        <v>16.27982984662284</v>
      </c>
      <c r="Z34" s="5">
        <f>IF(T34&gt;0,(U34+V34)/T34,"")</f>
        <v>84.59318637274549</v>
      </c>
      <c r="AA34" s="6">
        <f>IF(H34&gt;0,L34/H34,"")</f>
        <v>1.0097393398146455</v>
      </c>
      <c r="AB34" s="6">
        <f>IF(G34&gt;0,L34/G34,"")</f>
        <v>2.216824061008906</v>
      </c>
      <c r="AC34" s="5">
        <f>IF(M34&gt;0,IF(H34&gt;0,M34*1000/H34,""),"")</f>
        <v>15.950647887506948</v>
      </c>
      <c r="AD34" s="1">
        <f>IF(N34&gt;0,IF(H34&gt;0,N34/H34,""),"")</f>
        <v>3581.8065624860674</v>
      </c>
      <c r="AE34" s="6">
        <f>IF(I34&gt;0,L34/I34,"")</f>
        <v>16.438384641623706</v>
      </c>
      <c r="AF34" s="6">
        <f>IF(G34&gt;0,J34/G34,"")</f>
        <v>0.5978257336773469</v>
      </c>
      <c r="AG34" s="1">
        <f>IF(T34&gt;0,I34/T34,"")</f>
        <v>24404.71743486974</v>
      </c>
      <c r="AH34" s="6">
        <f>IF(H34&gt;0,(L34+K34)/H34,"")</f>
        <v>1.233716832157475</v>
      </c>
    </row>
    <row r="35" spans="1:34" ht="15">
      <c r="A35" s="7"/>
      <c r="H35" s="12">
        <f>SUM(H32:H34)</f>
        <v>403455326</v>
      </c>
      <c r="K35" s="12">
        <f>SUM(K32:K34)</f>
        <v>144599427</v>
      </c>
      <c r="L35" s="12">
        <f>SUM(L32:L34)</f>
        <v>446402066</v>
      </c>
      <c r="N35" s="12">
        <f>SUM(N32:N34)</f>
        <v>1567172262099</v>
      </c>
      <c r="O35" s="3">
        <f>N35/H35</f>
        <v>3884.376190138583</v>
      </c>
      <c r="P35" s="3">
        <f>125000/(1.57*O35)</f>
        <v>20.496942236705433</v>
      </c>
      <c r="Q35" s="3">
        <f>125000/(1.3*O35)</f>
        <v>24.753999470482714</v>
      </c>
      <c r="R35" s="13">
        <f>L35/H35</f>
        <v>1.1064473244802326</v>
      </c>
      <c r="S35" s="14">
        <f>(K35+L35)/H35</f>
        <v>1.464849897656327</v>
      </c>
      <c r="U35" s="1"/>
      <c r="V35" s="1"/>
      <c r="W35" s="4"/>
      <c r="X35" s="4"/>
      <c r="Y35" s="5"/>
      <c r="AA35" s="6"/>
      <c r="AB35" s="6"/>
      <c r="AC35" s="5"/>
      <c r="AD35" s="1"/>
      <c r="AH35" s="6"/>
    </row>
    <row r="36" spans="1:34" ht="15">
      <c r="A36" s="7"/>
      <c r="H36" s="12"/>
      <c r="N36" s="12"/>
      <c r="O36" s="3"/>
      <c r="U36" s="1"/>
      <c r="V36" s="1"/>
      <c r="W36" s="4"/>
      <c r="X36" s="4"/>
      <c r="Y36" s="5"/>
      <c r="AA36" s="6"/>
      <c r="AB36" s="6"/>
      <c r="AC36" s="5"/>
      <c r="AD36" s="1"/>
      <c r="AH36" s="6"/>
    </row>
    <row r="37" spans="1:34" ht="15">
      <c r="A37" s="7" t="s">
        <v>62</v>
      </c>
      <c r="B37" t="s">
        <v>40</v>
      </c>
      <c r="C37" t="s">
        <v>52</v>
      </c>
      <c r="D37" s="1" t="s">
        <v>63</v>
      </c>
      <c r="E37" s="1" t="s">
        <v>64</v>
      </c>
      <c r="F37" s="1">
        <v>20</v>
      </c>
      <c r="G37" s="1">
        <v>24207335</v>
      </c>
      <c r="H37" s="1">
        <v>134408268</v>
      </c>
      <c r="I37" s="1">
        <v>16959270</v>
      </c>
      <c r="J37" s="1">
        <v>10744824</v>
      </c>
      <c r="K37" s="1">
        <v>0</v>
      </c>
      <c r="L37" s="1">
        <v>78087528</v>
      </c>
      <c r="M37" s="1">
        <v>0</v>
      </c>
      <c r="N37" s="1">
        <v>0</v>
      </c>
      <c r="T37" s="1">
        <v>445</v>
      </c>
      <c r="U37" s="1">
        <v>15723</v>
      </c>
      <c r="V37" s="1">
        <v>5555</v>
      </c>
      <c r="W37" s="4">
        <v>0</v>
      </c>
      <c r="X37" s="4">
        <f>IF(G37&gt;0,H37/G37,"")</f>
        <v>5.552377740052757</v>
      </c>
      <c r="Y37" s="5">
        <f>IF(I37&gt;0,H37/I37,"")</f>
        <v>7.925356928688558</v>
      </c>
      <c r="Z37" s="5">
        <f>IF(T37&gt;0,(U37+V37)/T37,"")</f>
        <v>47.815730337078655</v>
      </c>
      <c r="AA37" s="6">
        <f>IF(H37&gt;0,L37/H37,"")</f>
        <v>0.5809726526644924</v>
      </c>
      <c r="AB37" s="6">
        <f>IF(G37&gt;0,L37/G37,"")</f>
        <v>3.2257796242337293</v>
      </c>
      <c r="AC37" s="5">
        <f>IF(M37&gt;0,IF(H37&gt;0,M37*1000/H37,""),"")</f>
      </c>
      <c r="AD37" s="1">
        <f>IF(N37&gt;0,IF(H37&gt;0,N37/H37,""),"")</f>
      </c>
      <c r="AE37" s="6">
        <f>IF(I37&gt;0,L37/I37,"")</f>
        <v>4.604415638173105</v>
      </c>
      <c r="AF37" s="6">
        <f>IF(G37&gt;0,J37/G37,"")</f>
        <v>0.443866456179501</v>
      </c>
      <c r="AG37" s="1">
        <f>IF(T37&gt;0,I37/T37,"")</f>
        <v>38110.7191011236</v>
      </c>
      <c r="AH37" s="6">
        <f>IF(H37&gt;0,(L37+K37)/H37,"")</f>
        <v>0.5809726526644924</v>
      </c>
    </row>
    <row r="38" spans="1:34" ht="15">
      <c r="A38" s="7" t="s">
        <v>62</v>
      </c>
      <c r="B38" t="s">
        <v>38</v>
      </c>
      <c r="C38" t="s">
        <v>35</v>
      </c>
      <c r="D38" s="1" t="s">
        <v>63</v>
      </c>
      <c r="E38" s="1" t="s">
        <v>64</v>
      </c>
      <c r="F38" s="1">
        <v>20</v>
      </c>
      <c r="G38" s="1">
        <v>18655496</v>
      </c>
      <c r="H38" s="1">
        <v>119749823</v>
      </c>
      <c r="I38" s="1">
        <v>8721265</v>
      </c>
      <c r="J38" s="1">
        <v>17969949</v>
      </c>
      <c r="K38" s="1">
        <v>126154960</v>
      </c>
      <c r="L38" s="1">
        <v>40500432</v>
      </c>
      <c r="M38" s="1">
        <v>960373</v>
      </c>
      <c r="N38" s="1">
        <v>458537327801</v>
      </c>
      <c r="O38" s="3"/>
      <c r="T38" s="1">
        <v>92</v>
      </c>
      <c r="U38" s="1">
        <v>5888</v>
      </c>
      <c r="V38" s="1">
        <v>11040</v>
      </c>
      <c r="W38" s="4">
        <v>72.4</v>
      </c>
      <c r="X38" s="4">
        <f>IF(G38&gt;0,H38/G38,"")</f>
        <v>6.419010408514467</v>
      </c>
      <c r="Y38" s="5">
        <f>IF(I38&gt;0,H38/I38,"")</f>
        <v>13.730785958229683</v>
      </c>
      <c r="Z38" s="5">
        <f>IF(T38&gt;0,(U38+V38)/T38,"")</f>
        <v>184</v>
      </c>
      <c r="AA38" s="6">
        <f>IF(H38&gt;0,L38/H38,"")</f>
        <v>0.33820870031682637</v>
      </c>
      <c r="AB38" s="6">
        <f>IF(G38&gt;0,L38/G38,"")</f>
        <v>2.1709651675838586</v>
      </c>
      <c r="AC38" s="5">
        <f>IF(M38&gt;0,IF(H38&gt;0,M38*1000/H38,""),"")</f>
        <v>8.01982813786706</v>
      </c>
      <c r="AD38" s="1">
        <f>IF(N38&gt;0,IF(H38&gt;0,N38/H38,""),"")</f>
        <v>3829.12739504425</v>
      </c>
      <c r="AE38" s="6">
        <f>IF(I38&gt;0,L38/I38,"")</f>
        <v>4.64387127326139</v>
      </c>
      <c r="AF38" s="6">
        <f>IF(G38&gt;0,J38/G38,"")</f>
        <v>0.9632522769697466</v>
      </c>
      <c r="AG38" s="1">
        <f>IF(T38&gt;0,I38/T38,"")</f>
        <v>94796.35869565218</v>
      </c>
      <c r="AH38" s="6">
        <f>IF(H38&gt;0,(L38+K38)/H38,"")</f>
        <v>1.3916963534885558</v>
      </c>
    </row>
    <row r="39" spans="1:34" ht="15">
      <c r="A39" s="7" t="s">
        <v>62</v>
      </c>
      <c r="B39" t="s">
        <v>40</v>
      </c>
      <c r="C39" t="s">
        <v>35</v>
      </c>
      <c r="D39" s="1" t="s">
        <v>63</v>
      </c>
      <c r="E39" s="1" t="s">
        <v>64</v>
      </c>
      <c r="F39" s="1">
        <v>20</v>
      </c>
      <c r="G39" s="1">
        <v>49759327</v>
      </c>
      <c r="H39" s="1">
        <v>262087202</v>
      </c>
      <c r="I39" s="1">
        <v>21650474</v>
      </c>
      <c r="J39" s="1">
        <v>47930785</v>
      </c>
      <c r="K39" s="1">
        <v>28249479</v>
      </c>
      <c r="L39" s="1">
        <v>187985172</v>
      </c>
      <c r="M39" s="1">
        <v>3944503</v>
      </c>
      <c r="N39" s="1">
        <v>862789543500</v>
      </c>
      <c r="O39" s="3"/>
      <c r="T39" s="1">
        <v>626</v>
      </c>
      <c r="U39" s="1">
        <v>29131</v>
      </c>
      <c r="V39" s="1">
        <v>12117</v>
      </c>
      <c r="W39" s="4">
        <v>0</v>
      </c>
      <c r="X39" s="4">
        <f>IF(G39&gt;0,H39/G39,"")</f>
        <v>5.267097000729129</v>
      </c>
      <c r="Y39" s="5">
        <f>IF(I39&gt;0,H39/I39,"")</f>
        <v>12.105379401855128</v>
      </c>
      <c r="Z39" s="5">
        <f>IF(T39&gt;0,(U39+V39)/T39,"")</f>
        <v>65.89137380191693</v>
      </c>
      <c r="AA39" s="6">
        <f>IF(H39&gt;0,L39/H39,"")</f>
        <v>0.7172619287224868</v>
      </c>
      <c r="AB39" s="6">
        <f>IF(G39&gt;0,L39/G39,"")</f>
        <v>3.777888153511401</v>
      </c>
      <c r="AC39" s="5">
        <f>IF(M39&gt;0,IF(H39&gt;0,M39*1000/H39,""),"")</f>
        <v>15.050345724244863</v>
      </c>
      <c r="AD39" s="1">
        <f>IF(N39&gt;0,IF(H39&gt;0,N39/H39,""),"")</f>
        <v>3291.9941794792408</v>
      </c>
      <c r="AE39" s="6">
        <f>IF(I39&gt;0,L39/I39,"")</f>
        <v>8.682727777692072</v>
      </c>
      <c r="AF39" s="6">
        <f>IF(G39&gt;0,J39/G39,"")</f>
        <v>0.963252276301888</v>
      </c>
      <c r="AG39" s="1">
        <f>IF(T39&gt;0,I39/T39,"")</f>
        <v>34585.42172523962</v>
      </c>
      <c r="AH39" s="6">
        <f>IF(H39&gt;0,(L39+K39)/H39,"")</f>
        <v>0.8250484928294972</v>
      </c>
    </row>
    <row r="40" spans="1:34" ht="15">
      <c r="A40" s="7"/>
      <c r="H40" s="12">
        <f>SUM(H38:H39)</f>
        <v>381837025</v>
      </c>
      <c r="K40" s="12">
        <f>SUM(K38:K39)</f>
        <v>154404439</v>
      </c>
      <c r="L40" s="12">
        <f>SUM(L38:L39)</f>
        <v>228485604</v>
      </c>
      <c r="N40" s="12">
        <f>SUM(N38:N39)</f>
        <v>1321326871301</v>
      </c>
      <c r="O40" s="3">
        <f>N40/H40</f>
        <v>3460.4472190746824</v>
      </c>
      <c r="P40" s="3">
        <f>125000/(1.57*O40)</f>
        <v>23.007960923673362</v>
      </c>
      <c r="Q40" s="3">
        <f>125000/(1.3*O40)</f>
        <v>27.786537423205523</v>
      </c>
      <c r="R40" s="13">
        <f>L40/H40</f>
        <v>0.5983851461235327</v>
      </c>
      <c r="S40" s="14">
        <f>(K40+L40)/H40</f>
        <v>1.0027577681865711</v>
      </c>
      <c r="U40" s="1"/>
      <c r="V40" s="1"/>
      <c r="W40" s="4"/>
      <c r="X40" s="4"/>
      <c r="Y40" s="5"/>
      <c r="AA40" s="6"/>
      <c r="AB40" s="6"/>
      <c r="AC40" s="5"/>
      <c r="AD40" s="1"/>
      <c r="AH40" s="6"/>
    </row>
    <row r="41" spans="1:34" ht="15">
      <c r="A41" s="7"/>
      <c r="H41" s="12"/>
      <c r="N41" s="12"/>
      <c r="O41" s="3"/>
      <c r="U41" s="1"/>
      <c r="V41" s="1"/>
      <c r="W41" s="4"/>
      <c r="X41" s="4"/>
      <c r="Y41" s="5"/>
      <c r="AA41" s="6"/>
      <c r="AB41" s="6"/>
      <c r="AC41" s="5"/>
      <c r="AD41" s="1"/>
      <c r="AH41" s="6"/>
    </row>
    <row r="42" spans="1:34" ht="15">
      <c r="A42" s="7" t="s">
        <v>65</v>
      </c>
      <c r="B42" t="s">
        <v>38</v>
      </c>
      <c r="C42" t="s">
        <v>35</v>
      </c>
      <c r="D42" s="1" t="s">
        <v>66</v>
      </c>
      <c r="E42" s="1" t="s">
        <v>67</v>
      </c>
      <c r="F42" s="1">
        <v>6</v>
      </c>
      <c r="G42" s="1">
        <v>17892532</v>
      </c>
      <c r="H42" s="1">
        <v>138867254</v>
      </c>
      <c r="I42" s="1">
        <v>5224548</v>
      </c>
      <c r="J42" s="1">
        <v>9275625</v>
      </c>
      <c r="K42" s="1">
        <v>345674354</v>
      </c>
      <c r="L42" s="1">
        <v>79815909</v>
      </c>
      <c r="M42" s="1">
        <v>1565129</v>
      </c>
      <c r="N42" s="1">
        <v>615565367088</v>
      </c>
      <c r="O42" s="3"/>
      <c r="T42" s="1">
        <v>107</v>
      </c>
      <c r="U42" s="1">
        <v>7704</v>
      </c>
      <c r="V42" s="1">
        <v>12198</v>
      </c>
      <c r="W42" s="4">
        <v>98.4</v>
      </c>
      <c r="X42" s="4">
        <f>IF(G42&gt;0,H42/G42,"")</f>
        <v>7.761185169320921</v>
      </c>
      <c r="Y42" s="5">
        <f>IF(I42&gt;0,H42/I42,"")</f>
        <v>26.579764220751727</v>
      </c>
      <c r="Z42" s="5">
        <f>IF(T42&gt;0,(U42+V42)/T42,"")</f>
        <v>186</v>
      </c>
      <c r="AA42" s="6">
        <f>IF(H42&gt;0,L42/H42,"")</f>
        <v>0.5747640764899117</v>
      </c>
      <c r="AB42" s="6">
        <f>IF(G42&gt;0,L42/G42,"")</f>
        <v>4.460850426311938</v>
      </c>
      <c r="AC42" s="5">
        <f>IF(M42&gt;0,IF(H42&gt;0,M42*1000/H42,""),"")</f>
        <v>11.270684448041292</v>
      </c>
      <c r="AD42" s="1">
        <f>IF(N42&gt;0,IF(H42&gt;0,N42/H42,""),"")</f>
        <v>4432.761139555622</v>
      </c>
      <c r="AE42" s="6">
        <f>IF(I42&gt;0,L42/I42,"")</f>
        <v>15.277093635659964</v>
      </c>
      <c r="AF42" s="6">
        <f>IF(G42&gt;0,J42/G42,"")</f>
        <v>0.51840762391818</v>
      </c>
      <c r="AG42" s="1">
        <f>IF(T42&gt;0,I42/T42,"")</f>
        <v>48827.55140186916</v>
      </c>
      <c r="AH42" s="6">
        <f>IF(H42&gt;0,(L42+K42)/H42,"")</f>
        <v>3.064007177674875</v>
      </c>
    </row>
    <row r="43" spans="1:34" ht="15">
      <c r="A43" s="7" t="s">
        <v>65</v>
      </c>
      <c r="B43" t="s">
        <v>40</v>
      </c>
      <c r="C43" t="s">
        <v>35</v>
      </c>
      <c r="D43" s="1" t="s">
        <v>66</v>
      </c>
      <c r="E43" s="1" t="s">
        <v>67</v>
      </c>
      <c r="F43" s="1">
        <v>6</v>
      </c>
      <c r="G43" s="1">
        <v>53266534</v>
      </c>
      <c r="H43" s="1">
        <v>241312509</v>
      </c>
      <c r="I43" s="1">
        <v>27666962</v>
      </c>
      <c r="J43" s="1">
        <v>27613779</v>
      </c>
      <c r="K43" s="1">
        <v>17729281</v>
      </c>
      <c r="L43" s="1">
        <v>211906909</v>
      </c>
      <c r="M43" s="1">
        <v>4534599</v>
      </c>
      <c r="N43" s="1">
        <v>1468169262800</v>
      </c>
      <c r="O43" s="3"/>
      <c r="T43" s="1">
        <v>675</v>
      </c>
      <c r="U43" s="1">
        <v>30175</v>
      </c>
      <c r="V43" s="1">
        <v>14750</v>
      </c>
      <c r="W43" s="4">
        <v>0</v>
      </c>
      <c r="X43" s="4">
        <f>IF(G43&gt;0,H43/G43,"")</f>
        <v>4.530283667414891</v>
      </c>
      <c r="Y43" s="5">
        <f>IF(I43&gt;0,H43/I43,"")</f>
        <v>8.722045774306554</v>
      </c>
      <c r="Z43" s="5">
        <f>IF(T43&gt;0,(U43+V43)/T43,"")</f>
        <v>66.55555555555556</v>
      </c>
      <c r="AA43" s="6">
        <f>IF(H43&gt;0,L43/H43,"")</f>
        <v>0.8781430762878522</v>
      </c>
      <c r="AB43" s="6">
        <f>IF(G43&gt;0,L43/G43,"")</f>
        <v>3.9782372361603255</v>
      </c>
      <c r="AC43" s="5">
        <f>IF(M43&gt;0,IF(H43&gt;0,M43*1000/H43,""),"")</f>
        <v>18.79139634655243</v>
      </c>
      <c r="AD43" s="1">
        <f>IF(N43&gt;0,IF(H43&gt;0,N43/H43,""),"")</f>
        <v>6084.099282229916</v>
      </c>
      <c r="AE43" s="6">
        <f>IF(I43&gt;0,L43/I43,"")</f>
        <v>7.659204107773018</v>
      </c>
      <c r="AF43" s="6">
        <f>IF(G43&gt;0,J43/G43,"")</f>
        <v>0.5184076553582405</v>
      </c>
      <c r="AG43" s="1">
        <f>IF(T43&gt;0,I43/T43,"")</f>
        <v>40988.09185185185</v>
      </c>
      <c r="AH43" s="6">
        <f>IF(H43&gt;0,(L43+K43)/H43,"")</f>
        <v>0.9516132874819183</v>
      </c>
    </row>
    <row r="44" spans="1:34" ht="15">
      <c r="A44" s="7"/>
      <c r="H44" s="12">
        <f>SUM(H42:H43)</f>
        <v>380179763</v>
      </c>
      <c r="K44" s="12">
        <f>SUM(K42:K43)</f>
        <v>363403635</v>
      </c>
      <c r="L44" s="12">
        <f>SUM(L42:L43)</f>
        <v>291722818</v>
      </c>
      <c r="N44" s="12">
        <f>SUM(N42:N43)</f>
        <v>2083734629888</v>
      </c>
      <c r="O44" s="3">
        <f>N44/H44</f>
        <v>5480.919377310464</v>
      </c>
      <c r="P44" s="3">
        <f>125000/(1.57*O44)</f>
        <v>14.5263648147245</v>
      </c>
      <c r="Q44" s="3">
        <f>125000/(1.3*O44)</f>
        <v>17.543379045474975</v>
      </c>
      <c r="R44" s="13">
        <f>L44/H44</f>
        <v>0.7673286334286026</v>
      </c>
      <c r="S44" s="14">
        <f>(K44+L44)/H44</f>
        <v>1.7232018028271536</v>
      </c>
      <c r="U44" s="1"/>
      <c r="V44" s="1"/>
      <c r="W44" s="4"/>
      <c r="X44" s="4"/>
      <c r="Y44" s="5"/>
      <c r="AA44" s="6"/>
      <c r="AB44" s="6"/>
      <c r="AC44" s="5"/>
      <c r="AD44" s="1"/>
      <c r="AH44" s="6"/>
    </row>
    <row r="45" spans="1:34" ht="15">
      <c r="A45" s="7"/>
      <c r="H45" s="12"/>
      <c r="N45" s="12"/>
      <c r="O45" s="3"/>
      <c r="U45" s="1"/>
      <c r="V45" s="1"/>
      <c r="W45" s="4"/>
      <c r="X45" s="4"/>
      <c r="Y45" s="5"/>
      <c r="AA45" s="6"/>
      <c r="AB45" s="6"/>
      <c r="AC45" s="5"/>
      <c r="AD45" s="1"/>
      <c r="AH45" s="6"/>
    </row>
    <row r="46" spans="1:34" ht="15">
      <c r="A46" s="7" t="s">
        <v>68</v>
      </c>
      <c r="B46" t="s">
        <v>38</v>
      </c>
      <c r="C46" t="s">
        <v>35</v>
      </c>
      <c r="D46" s="1" t="s">
        <v>69</v>
      </c>
      <c r="E46" s="1" t="s">
        <v>70</v>
      </c>
      <c r="F46" s="1">
        <v>16</v>
      </c>
      <c r="G46" s="1">
        <v>9101036</v>
      </c>
      <c r="H46" s="1">
        <v>52693748</v>
      </c>
      <c r="I46" s="1">
        <v>1903780</v>
      </c>
      <c r="J46" s="1">
        <v>8077906</v>
      </c>
      <c r="K46" s="1">
        <v>14845158</v>
      </c>
      <c r="L46" s="1">
        <v>21926838</v>
      </c>
      <c r="M46" s="1">
        <v>322723</v>
      </c>
      <c r="N46" s="1">
        <v>171687076708</v>
      </c>
      <c r="O46" s="3"/>
      <c r="T46" s="1">
        <v>27</v>
      </c>
      <c r="U46" s="1">
        <v>1782</v>
      </c>
      <c r="V46" s="1">
        <v>4212</v>
      </c>
      <c r="W46" s="4">
        <v>26.5</v>
      </c>
      <c r="X46" s="4">
        <f>IF(G46&gt;0,H46/G46,"")</f>
        <v>5.789862604652921</v>
      </c>
      <c r="Y46" s="5">
        <f>IF(I46&gt;0,H46/I46,"")</f>
        <v>27.678485959512127</v>
      </c>
      <c r="Z46" s="5">
        <f>IF(T46&gt;0,(U46+V46)/T46,"")</f>
        <v>222</v>
      </c>
      <c r="AA46" s="6">
        <f>IF(H46&gt;0,L46/H46,"")</f>
        <v>0.4161183979549149</v>
      </c>
      <c r="AB46" s="6">
        <f>IF(G46&gt;0,L46/G46,"")</f>
        <v>2.409268351427244</v>
      </c>
      <c r="AC46" s="5">
        <f>IF(M46&gt;0,IF(H46&gt;0,M46*1000/H46,""),"")</f>
        <v>6.1245026639593</v>
      </c>
      <c r="AD46" s="1">
        <f>IF(N46&gt;0,IF(H46&gt;0,N46/H46,""),"")</f>
        <v>3258.2058256322935</v>
      </c>
      <c r="AE46" s="6">
        <f>IF(I46&gt;0,L46/I46,"")</f>
        <v>11.517527235289792</v>
      </c>
      <c r="AF46" s="6">
        <f>IF(G46&gt;0,J46/G46,"")</f>
        <v>0.8875809303468308</v>
      </c>
      <c r="AG46" s="1">
        <f>IF(T46&gt;0,I46/T46,"")</f>
        <v>70510.37037037036</v>
      </c>
      <c r="AH46" s="6">
        <f>IF(H46&gt;0,(L46+K46)/H46,"")</f>
        <v>0.6978436227386976</v>
      </c>
    </row>
    <row r="47" spans="1:34" ht="15">
      <c r="A47" s="7" t="s">
        <v>68</v>
      </c>
      <c r="B47" t="s">
        <v>40</v>
      </c>
      <c r="C47" t="s">
        <v>35</v>
      </c>
      <c r="D47" s="1" t="s">
        <v>69</v>
      </c>
      <c r="E47" s="1" t="s">
        <v>70</v>
      </c>
      <c r="F47" s="1">
        <v>16</v>
      </c>
      <c r="G47" s="1">
        <v>67865688</v>
      </c>
      <c r="H47" s="1">
        <v>303491661</v>
      </c>
      <c r="I47" s="1">
        <v>23066454</v>
      </c>
      <c r="J47" s="1">
        <v>67303563</v>
      </c>
      <c r="K47" s="1">
        <v>48458433</v>
      </c>
      <c r="L47" s="1">
        <v>217203606</v>
      </c>
      <c r="M47" s="1">
        <v>4418416</v>
      </c>
      <c r="N47" s="1">
        <v>978175631162</v>
      </c>
      <c r="O47" s="3"/>
      <c r="T47" s="1">
        <v>886</v>
      </c>
      <c r="U47" s="1">
        <v>40903</v>
      </c>
      <c r="V47" s="1">
        <v>17804</v>
      </c>
      <c r="W47" s="4">
        <v>0</v>
      </c>
      <c r="X47" s="4">
        <f>IF(G47&gt;0,H47/G47,"")</f>
        <v>4.471945543379741</v>
      </c>
      <c r="Y47" s="5">
        <f>IF(I47&gt;0,H47/I47,"")</f>
        <v>13.15727423903128</v>
      </c>
      <c r="Z47" s="5">
        <f>IF(T47&gt;0,(U47+V47)/T47,"")</f>
        <v>66.2607223476298</v>
      </c>
      <c r="AA47" s="6">
        <f>IF(H47&gt;0,L47/H47,"")</f>
        <v>0.7156822869014513</v>
      </c>
      <c r="AB47" s="6">
        <f>IF(G47&gt;0,L47/G47,"")</f>
        <v>3.200492213384767</v>
      </c>
      <c r="AC47" s="5">
        <f>IF(M47&gt;0,IF(H47&gt;0,M47*1000/H47,""),"")</f>
        <v>14.558607592186858</v>
      </c>
      <c r="AD47" s="1">
        <f>IF(N47&gt;0,IF(H47&gt;0,N47/H47,""),"")</f>
        <v>3223.0725152016616</v>
      </c>
      <c r="AE47" s="6">
        <f>IF(I47&gt;0,L47/I47,"")</f>
        <v>9.416428116779459</v>
      </c>
      <c r="AF47" s="6">
        <f>IF(G47&gt;0,J47/G47,"")</f>
        <v>0.9917170956846411</v>
      </c>
      <c r="AG47" s="1">
        <f>IF(T47&gt;0,I47/T47,"")</f>
        <v>26034.372460496616</v>
      </c>
      <c r="AH47" s="6">
        <f>IF(H47&gt;0,(L47+K47)/H47,"")</f>
        <v>0.8753520216161722</v>
      </c>
    </row>
    <row r="48" spans="1:34" ht="15">
      <c r="A48" s="7"/>
      <c r="H48" s="12">
        <f>SUM(H46:H47)</f>
        <v>356185409</v>
      </c>
      <c r="K48" s="12">
        <f>SUM(K46:K47)</f>
        <v>63303591</v>
      </c>
      <c r="L48" s="12">
        <f>SUM(L46:L47)</f>
        <v>239130444</v>
      </c>
      <c r="N48" s="12">
        <f>SUM(N46:N47)</f>
        <v>1149862707870</v>
      </c>
      <c r="O48" s="3">
        <f>N48/H48</f>
        <v>3228.2701054438758</v>
      </c>
      <c r="P48" s="3">
        <f>125000/(1.57*O48)</f>
        <v>24.66269295764435</v>
      </c>
      <c r="Q48" s="3">
        <f>125000/(1.3*O48)</f>
        <v>29.784944571924328</v>
      </c>
      <c r="R48" s="13">
        <f>L48/H48</f>
        <v>0.6713650754851668</v>
      </c>
      <c r="S48" s="14">
        <f>(K48+L48)/H48</f>
        <v>0.8490915892627146</v>
      </c>
      <c r="U48" s="1"/>
      <c r="V48" s="1"/>
      <c r="W48" s="4"/>
      <c r="X48" s="4"/>
      <c r="Y48" s="5"/>
      <c r="AA48" s="6"/>
      <c r="AB48" s="6"/>
      <c r="AC48" s="5"/>
      <c r="AD48" s="1"/>
      <c r="AH48" s="6"/>
    </row>
    <row r="49" spans="1:34" ht="15">
      <c r="A49" s="7"/>
      <c r="H49" s="12"/>
      <c r="N49" s="12"/>
      <c r="O49" s="3"/>
      <c r="U49" s="1"/>
      <c r="V49" s="1"/>
      <c r="W49" s="4"/>
      <c r="X49" s="4"/>
      <c r="Y49" s="5"/>
      <c r="AA49" s="6"/>
      <c r="AB49" s="6"/>
      <c r="AC49" s="5"/>
      <c r="AD49" s="1"/>
      <c r="AH49" s="6"/>
    </row>
    <row r="50" spans="1:34" ht="15">
      <c r="A50" s="7" t="s">
        <v>71</v>
      </c>
      <c r="B50" t="s">
        <v>40</v>
      </c>
      <c r="C50" t="s">
        <v>52</v>
      </c>
      <c r="D50" s="1" t="s">
        <v>72</v>
      </c>
      <c r="E50" s="1" t="s">
        <v>73</v>
      </c>
      <c r="F50" s="1">
        <v>18</v>
      </c>
      <c r="G50" s="1">
        <v>3366194</v>
      </c>
      <c r="H50" s="1">
        <v>100168712</v>
      </c>
      <c r="I50" s="1">
        <v>4706246</v>
      </c>
      <c r="J50" s="1">
        <v>12253739</v>
      </c>
      <c r="K50" s="1">
        <v>2659570</v>
      </c>
      <c r="L50" s="1">
        <v>34789272</v>
      </c>
      <c r="M50" s="1">
        <v>0</v>
      </c>
      <c r="N50" s="1">
        <v>0</v>
      </c>
      <c r="T50" s="1">
        <v>195</v>
      </c>
      <c r="U50" s="1">
        <v>10751</v>
      </c>
      <c r="V50" s="1">
        <v>0</v>
      </c>
      <c r="W50" s="4">
        <v>0</v>
      </c>
      <c r="X50" s="4">
        <f>IF(G50&gt;0,H50/G50,"")</f>
        <v>29.757260573811255</v>
      </c>
      <c r="Y50" s="5">
        <f>IF(I50&gt;0,H50/I50,"")</f>
        <v>21.28420656293785</v>
      </c>
      <c r="Z50" s="5">
        <f>IF(T50&gt;0,(U50+V50)/T50,"")</f>
        <v>55.13333333333333</v>
      </c>
      <c r="AA50" s="6">
        <f>IF(H50&gt;0,L50/H50,"")</f>
        <v>0.3473067717991622</v>
      </c>
      <c r="AB50" s="6">
        <f>IF(G50&gt;0,L50/G50,"")</f>
        <v>10.33489810747687</v>
      </c>
      <c r="AC50" s="5">
        <f>IF(M50&gt;0,IF(H50&gt;0,M50*1000/H50,""),"")</f>
      </c>
      <c r="AD50" s="1">
        <f>IF(N50&gt;0,IF(H50&gt;0,N50/H50,""),"")</f>
      </c>
      <c r="AE50" s="6">
        <f>IF(I50&gt;0,L50/I50,"")</f>
        <v>7.392149071680486</v>
      </c>
      <c r="AF50" s="6">
        <f>IF(G50&gt;0,J50/G50,"")</f>
        <v>3.640235530097196</v>
      </c>
      <c r="AG50" s="1">
        <f>IF(T50&gt;0,I50/T50,"")</f>
        <v>24134.59487179487</v>
      </c>
      <c r="AH50" s="6">
        <f>IF(H50&gt;0,(L50+K50)/H50,"")</f>
        <v>0.37385767723558233</v>
      </c>
    </row>
    <row r="51" spans="1:34" ht="15">
      <c r="A51" s="7" t="s">
        <v>71</v>
      </c>
      <c r="B51" t="s">
        <v>46</v>
      </c>
      <c r="C51" t="s">
        <v>52</v>
      </c>
      <c r="D51" s="1" t="s">
        <v>72</v>
      </c>
      <c r="E51" s="1" t="s">
        <v>73</v>
      </c>
      <c r="F51" s="1">
        <v>8</v>
      </c>
      <c r="G51" s="1">
        <v>7505226</v>
      </c>
      <c r="H51" s="1">
        <v>228384307</v>
      </c>
      <c r="I51" s="1">
        <v>4997902</v>
      </c>
      <c r="J51" s="1">
        <v>30816934</v>
      </c>
      <c r="K51" s="1">
        <v>32451661</v>
      </c>
      <c r="L51" s="1">
        <v>76897049</v>
      </c>
      <c r="M51" s="1">
        <v>0</v>
      </c>
      <c r="N51" s="1">
        <v>0</v>
      </c>
      <c r="T51" s="1">
        <v>153</v>
      </c>
      <c r="U51" s="1">
        <v>14798</v>
      </c>
      <c r="V51" s="1">
        <v>0</v>
      </c>
      <c r="W51" s="4">
        <v>471</v>
      </c>
      <c r="X51" s="4">
        <f>IF(G51&gt;0,H51/G51,"")</f>
        <v>30.43003728335429</v>
      </c>
      <c r="Y51" s="5">
        <f>IF(I51&gt;0,H51/I51,"")</f>
        <v>45.69603545647754</v>
      </c>
      <c r="Z51" s="5">
        <f>IF(T51&gt;0,(U51+V51)/T51,"")</f>
        <v>96.71895424836602</v>
      </c>
      <c r="AA51" s="6">
        <f>IF(H51&gt;0,L51/H51,"")</f>
        <v>0.33670023133419585</v>
      </c>
      <c r="AB51" s="6">
        <f>IF(G51&gt;0,L51/G51,"")</f>
        <v>10.245800592813595</v>
      </c>
      <c r="AC51" s="5">
        <f>IF(M51&gt;0,IF(H51&gt;0,M51*1000/H51,""),"")</f>
      </c>
      <c r="AD51" s="1">
        <f>IF(N51&gt;0,IF(H51&gt;0,N51/H51,""),"")</f>
      </c>
      <c r="AE51" s="6">
        <f>IF(I51&gt;0,L51/I51,"")</f>
        <v>15.385865709251602</v>
      </c>
      <c r="AF51" s="6">
        <f>IF(G51&gt;0,J51/G51,"")</f>
        <v>4.106063428336468</v>
      </c>
      <c r="AG51" s="1">
        <f>IF(T51&gt;0,I51/T51,"")</f>
        <v>32666.02614379085</v>
      </c>
      <c r="AH51" s="6">
        <f>IF(H51&gt;0,(L51+K51)/H51,"")</f>
        <v>0.47879257308165224</v>
      </c>
    </row>
    <row r="52" spans="1:34" ht="15">
      <c r="A52" s="7" t="s">
        <v>71</v>
      </c>
      <c r="B52" t="s">
        <v>38</v>
      </c>
      <c r="C52" t="s">
        <v>35</v>
      </c>
      <c r="D52" s="1" t="s">
        <v>72</v>
      </c>
      <c r="E52" s="1" t="s">
        <v>73</v>
      </c>
      <c r="F52" s="1">
        <v>18</v>
      </c>
      <c r="G52" s="1">
        <v>6740923</v>
      </c>
      <c r="H52" s="1">
        <v>41318845</v>
      </c>
      <c r="I52" s="1">
        <v>2797732</v>
      </c>
      <c r="J52" s="1">
        <v>6657815</v>
      </c>
      <c r="K52" s="1">
        <v>10546418</v>
      </c>
      <c r="L52" s="1">
        <v>39749523</v>
      </c>
      <c r="M52" s="1">
        <v>660590</v>
      </c>
      <c r="N52" s="1">
        <v>346207308230</v>
      </c>
      <c r="O52" s="3"/>
      <c r="T52" s="1">
        <v>53</v>
      </c>
      <c r="U52" s="1">
        <v>4452</v>
      </c>
      <c r="V52" s="1">
        <v>4770</v>
      </c>
      <c r="W52" s="4">
        <v>57.6</v>
      </c>
      <c r="X52" s="4">
        <f>IF(G52&gt;0,H52/G52,"")</f>
        <v>6.129553030052413</v>
      </c>
      <c r="Y52" s="5">
        <f>IF(I52&gt;0,H52/I52,"")</f>
        <v>14.76869299847162</v>
      </c>
      <c r="Z52" s="5">
        <f>IF(T52&gt;0,(U52+V52)/T52,"")</f>
        <v>174</v>
      </c>
      <c r="AA52" s="6">
        <f>IF(H52&gt;0,L52/H52,"")</f>
        <v>0.9620192190754606</v>
      </c>
      <c r="AB52" s="6">
        <f>IF(G52&gt;0,L52/G52,"")</f>
        <v>5.896747819252646</v>
      </c>
      <c r="AC52" s="5">
        <f>IF(M52&gt;0,IF(H52&gt;0,M52*1000/H52,""),"")</f>
        <v>15.987620176701455</v>
      </c>
      <c r="AD52" s="1">
        <f>IF(N52&gt;0,IF(H52&gt;0,N52/H52,""),"")</f>
        <v>8378.92027790225</v>
      </c>
      <c r="AE52" s="6">
        <f>IF(I52&gt;0,L52/I52,"")</f>
        <v>14.20776650515489</v>
      </c>
      <c r="AF52" s="6">
        <f>IF(G52&gt;0,J52/G52,"")</f>
        <v>0.9876711245626155</v>
      </c>
      <c r="AG52" s="1">
        <f>IF(T52&gt;0,I52/T52,"")</f>
        <v>52787.3962264151</v>
      </c>
      <c r="AH52" s="6">
        <f>IF(H52&gt;0,(L52+K52)/H52,"")</f>
        <v>1.2172639627269348</v>
      </c>
    </row>
    <row r="53" spans="1:34" ht="15">
      <c r="A53" s="7" t="s">
        <v>71</v>
      </c>
      <c r="B53" t="s">
        <v>34</v>
      </c>
      <c r="C53" t="s">
        <v>35</v>
      </c>
      <c r="D53" s="1" t="s">
        <v>72</v>
      </c>
      <c r="E53" s="1" t="s">
        <v>73</v>
      </c>
      <c r="F53" s="1">
        <v>18</v>
      </c>
      <c r="G53" s="1">
        <v>13158501</v>
      </c>
      <c r="H53" s="1">
        <v>65783472</v>
      </c>
      <c r="I53" s="1">
        <v>4735303</v>
      </c>
      <c r="J53" s="1">
        <v>12429257</v>
      </c>
      <c r="K53" s="1">
        <v>41675320</v>
      </c>
      <c r="L53" s="1">
        <v>50550360</v>
      </c>
      <c r="M53" s="1">
        <v>914881</v>
      </c>
      <c r="N53" s="1">
        <v>279758389806</v>
      </c>
      <c r="O53" s="3"/>
      <c r="T53" s="1">
        <v>100</v>
      </c>
      <c r="U53" s="1">
        <v>7600</v>
      </c>
      <c r="V53" s="1">
        <v>9000</v>
      </c>
      <c r="W53" s="4">
        <v>34</v>
      </c>
      <c r="X53" s="4">
        <f>IF(G53&gt;0,H53/G53,"")</f>
        <v>4.999313523630085</v>
      </c>
      <c r="Y53" s="5">
        <f>IF(I53&gt;0,H53/I53,"")</f>
        <v>13.892135730279563</v>
      </c>
      <c r="Z53" s="5">
        <f>IF(T53&gt;0,(U53+V53)/T53,"")</f>
        <v>166</v>
      </c>
      <c r="AA53" s="6">
        <f>IF(H53&gt;0,L53/H53,"")</f>
        <v>0.7684355729962079</v>
      </c>
      <c r="AB53" s="6">
        <f>IF(G53&gt;0,L53/G53,"")</f>
        <v>3.841650352118376</v>
      </c>
      <c r="AC53" s="5">
        <f>IF(M53&gt;0,IF(H53&gt;0,M53*1000/H53,""),"")</f>
        <v>13.907459916375347</v>
      </c>
      <c r="AD53" s="1">
        <f>IF(N53&gt;0,IF(H53&gt;0,N53/H53,""),"")</f>
        <v>4252.715481572635</v>
      </c>
      <c r="AE53" s="6">
        <f>IF(I53&gt;0,L53/I53,"")</f>
        <v>10.675211280038468</v>
      </c>
      <c r="AF53" s="6">
        <f>IF(G53&gt;0,J53/G53,"")</f>
        <v>0.9445800095314808</v>
      </c>
      <c r="AG53" s="1">
        <f>IF(T53&gt;0,I53/T53,"")</f>
        <v>47353.03</v>
      </c>
      <c r="AH53" s="6">
        <f>IF(H53&gt;0,(L53+K53)/H53,"")</f>
        <v>1.4019582304807505</v>
      </c>
    </row>
    <row r="54" spans="1:34" ht="15">
      <c r="A54" s="7" t="s">
        <v>71</v>
      </c>
      <c r="B54" t="s">
        <v>40</v>
      </c>
      <c r="C54" t="s">
        <v>35</v>
      </c>
      <c r="D54" s="1" t="s">
        <v>72</v>
      </c>
      <c r="E54" s="1" t="s">
        <v>73</v>
      </c>
      <c r="F54" s="1">
        <v>18</v>
      </c>
      <c r="G54" s="1">
        <v>76820472</v>
      </c>
      <c r="H54" s="1">
        <v>247817767</v>
      </c>
      <c r="I54" s="1">
        <v>19246242</v>
      </c>
      <c r="J54" s="1">
        <v>60343788</v>
      </c>
      <c r="K54" s="1">
        <v>17001189</v>
      </c>
      <c r="L54" s="1">
        <v>212385098</v>
      </c>
      <c r="M54" s="1">
        <v>4165967</v>
      </c>
      <c r="N54" s="1">
        <v>1058625808200</v>
      </c>
      <c r="O54" s="3"/>
      <c r="T54" s="1">
        <v>700</v>
      </c>
      <c r="U54" s="1">
        <v>29283</v>
      </c>
      <c r="V54" s="1">
        <v>14375</v>
      </c>
      <c r="W54" s="4">
        <v>0</v>
      </c>
      <c r="X54" s="4">
        <f>IF(G54&gt;0,H54/G54,"")</f>
        <v>3.225933928133115</v>
      </c>
      <c r="Y54" s="5">
        <f>IF(I54&gt;0,H54/I54,"")</f>
        <v>12.876163928521734</v>
      </c>
      <c r="Z54" s="5">
        <f>IF(T54&gt;0,(U54+V54)/T54,"")</f>
        <v>62.36857142857143</v>
      </c>
      <c r="AA54" s="6">
        <f>IF(H54&gt;0,L54/H54,"")</f>
        <v>0.8570212724094153</v>
      </c>
      <c r="AB54" s="6">
        <f>IF(G54&gt;0,L54/G54,"")</f>
        <v>2.7646939997973456</v>
      </c>
      <c r="AC54" s="5">
        <f>IF(M54&gt;0,IF(H54&gt;0,M54*1000/H54,""),"")</f>
        <v>16.810606642259028</v>
      </c>
      <c r="AD54" s="1">
        <f>IF(N54&gt;0,IF(H54&gt;0,N54/H54,""),"")</f>
        <v>4271.791409531989</v>
      </c>
      <c r="AE54" s="6">
        <f>IF(I54&gt;0,L54/I54,"")</f>
        <v>11.035146393773912</v>
      </c>
      <c r="AF54" s="6">
        <f>IF(G54&gt;0,J54/G54,"")</f>
        <v>0.7855170168701905</v>
      </c>
      <c r="AG54" s="1">
        <f>IF(T54&gt;0,I54/T54,"")</f>
        <v>27494.63142857143</v>
      </c>
      <c r="AH54" s="6">
        <f>IF(H54&gt;0,(L54+K54)/H54,"")</f>
        <v>0.9256248644997274</v>
      </c>
    </row>
    <row r="55" spans="1:34" ht="15">
      <c r="A55" s="7"/>
      <c r="H55" s="12">
        <f>SUM(H52:H54)</f>
        <v>354920084</v>
      </c>
      <c r="K55" s="12">
        <f>SUM(K52:K54)</f>
        <v>69222927</v>
      </c>
      <c r="L55" s="12">
        <f>SUM(L52:L54)</f>
        <v>302684981</v>
      </c>
      <c r="N55" s="12">
        <f>SUM(N52:N54)</f>
        <v>1684591506236</v>
      </c>
      <c r="O55" s="3">
        <f>N55/H55</f>
        <v>4746.396674007324</v>
      </c>
      <c r="P55" s="3">
        <f>125000/(1.57*O55)</f>
        <v>16.77437430186047</v>
      </c>
      <c r="Q55" s="3">
        <f>125000/(1.3*O55)</f>
        <v>20.258282810708412</v>
      </c>
      <c r="R55" s="13">
        <f>L55/H55</f>
        <v>0.8528257335811968</v>
      </c>
      <c r="S55" s="14">
        <f>(K55+L55)/H55</f>
        <v>1.0478638002350975</v>
      </c>
      <c r="U55" s="1"/>
      <c r="V55" s="1"/>
      <c r="W55" s="4"/>
      <c r="X55" s="4"/>
      <c r="Y55" s="5"/>
      <c r="AA55" s="6"/>
      <c r="AB55" s="6"/>
      <c r="AC55" s="5"/>
      <c r="AD55" s="1"/>
      <c r="AH55" s="6"/>
    </row>
    <row r="56" spans="1:34" ht="15">
      <c r="A56" s="7"/>
      <c r="H56" s="12"/>
      <c r="N56" s="12"/>
      <c r="O56" s="3"/>
      <c r="U56" s="1"/>
      <c r="V56" s="1"/>
      <c r="W56" s="4"/>
      <c r="X56" s="4"/>
      <c r="Y56" s="5"/>
      <c r="AA56" s="6"/>
      <c r="AB56" s="6"/>
      <c r="AC56" s="5"/>
      <c r="AD56" s="1"/>
      <c r="AH56" s="6"/>
    </row>
    <row r="57" spans="1:34" ht="15">
      <c r="A57" s="7" t="s">
        <v>74</v>
      </c>
      <c r="B57" t="s">
        <v>38</v>
      </c>
      <c r="C57" t="s">
        <v>35</v>
      </c>
      <c r="D57" s="1" t="s">
        <v>75</v>
      </c>
      <c r="E57" s="1" t="s">
        <v>76</v>
      </c>
      <c r="F57" s="1">
        <v>22</v>
      </c>
      <c r="G57" s="1">
        <v>7115410</v>
      </c>
      <c r="H57" s="1">
        <v>34681135</v>
      </c>
      <c r="I57" s="1">
        <v>1890193</v>
      </c>
      <c r="J57" s="1">
        <v>6178652</v>
      </c>
      <c r="K57" s="1">
        <v>114254923</v>
      </c>
      <c r="L57" s="1">
        <v>42665721</v>
      </c>
      <c r="M57" s="1">
        <v>909402</v>
      </c>
      <c r="N57" s="1">
        <v>317774344839</v>
      </c>
      <c r="O57" s="3"/>
      <c r="T57" s="1">
        <v>71</v>
      </c>
      <c r="U57" s="1">
        <v>4402</v>
      </c>
      <c r="V57" s="1">
        <v>7199</v>
      </c>
      <c r="W57" s="4">
        <v>48.9</v>
      </c>
      <c r="X57" s="4">
        <f>IF(G57&gt;0,H57/G57,"")</f>
        <v>4.874088070820936</v>
      </c>
      <c r="Y57" s="5">
        <f>IF(I57&gt;0,H57/I57,"")</f>
        <v>18.347933253376773</v>
      </c>
      <c r="Z57" s="5">
        <f>IF(T57&gt;0,(U57+V57)/T57,"")</f>
        <v>163.3943661971831</v>
      </c>
      <c r="AA57" s="6">
        <f>IF(H57&gt;0,L57/H57,"")</f>
        <v>1.2302285089573914</v>
      </c>
      <c r="AB57" s="6">
        <f>IF(G57&gt;0,L57/G57,"")</f>
        <v>5.996242099893049</v>
      </c>
      <c r="AC57" s="5">
        <f>IF(M57&gt;0,IF(H57&gt;0,M57*1000/H57,""),"")</f>
        <v>26.221806177911997</v>
      </c>
      <c r="AD57" s="1">
        <f>IF(N57&gt;0,IF(H57&gt;0,N57/H57,""),"")</f>
        <v>9162.743515718272</v>
      </c>
      <c r="AE57" s="6">
        <f>IF(I57&gt;0,L57/I57,"")</f>
        <v>22.572150568751447</v>
      </c>
      <c r="AF57" s="6">
        <f>IF(G57&gt;0,J57/G57,"")</f>
        <v>0.8683479940017511</v>
      </c>
      <c r="AG57" s="1">
        <f>IF(T57&gt;0,I57/T57,"")</f>
        <v>26622.436619718308</v>
      </c>
      <c r="AH57" s="6">
        <f>IF(H57&gt;0,(L57+K57)/H57,"")</f>
        <v>4.524668641899984</v>
      </c>
    </row>
    <row r="58" spans="1:34" ht="15">
      <c r="A58" s="7" t="s">
        <v>74</v>
      </c>
      <c r="B58" t="s">
        <v>40</v>
      </c>
      <c r="C58" t="s">
        <v>35</v>
      </c>
      <c r="D58" s="1" t="s">
        <v>75</v>
      </c>
      <c r="E58" s="1" t="s">
        <v>76</v>
      </c>
      <c r="F58" s="1">
        <v>22</v>
      </c>
      <c r="G58" s="1">
        <v>60310697</v>
      </c>
      <c r="H58" s="1">
        <v>288378870</v>
      </c>
      <c r="I58" s="1">
        <v>27151580</v>
      </c>
      <c r="J58" s="1">
        <v>58116763</v>
      </c>
      <c r="K58" s="1">
        <v>15066500</v>
      </c>
      <c r="L58" s="1">
        <v>258792627</v>
      </c>
      <c r="M58" s="1">
        <v>5312361</v>
      </c>
      <c r="N58" s="1">
        <v>1223879368400</v>
      </c>
      <c r="O58" s="3"/>
      <c r="T58" s="1">
        <v>878</v>
      </c>
      <c r="U58" s="1">
        <v>34822</v>
      </c>
      <c r="V58" s="1">
        <v>16274</v>
      </c>
      <c r="W58" s="4">
        <v>0</v>
      </c>
      <c r="X58" s="4">
        <f>IF(G58&gt;0,H58/G58,"")</f>
        <v>4.781554257282087</v>
      </c>
      <c r="Y58" s="5">
        <f>IF(I58&gt;0,H58/I58,"")</f>
        <v>10.621071407262487</v>
      </c>
      <c r="Z58" s="5">
        <f>IF(T58&gt;0,(U58+V58)/T58,"")</f>
        <v>58.195899772209565</v>
      </c>
      <c r="AA58" s="6">
        <f>IF(H58&gt;0,L58/H58,"")</f>
        <v>0.8974049555017675</v>
      </c>
      <c r="AB58" s="6">
        <f>IF(G58&gt;0,L58/G58,"")</f>
        <v>4.290990485485518</v>
      </c>
      <c r="AC58" s="5">
        <f>IF(M58&gt;0,IF(H58&gt;0,M58*1000/H58,""),"")</f>
        <v>18.421464096866735</v>
      </c>
      <c r="AD58" s="1">
        <f>IF(N58&gt;0,IF(H58&gt;0,N58/H58,""),"")</f>
        <v>4243.998072396913</v>
      </c>
      <c r="AE58" s="6">
        <f>IF(I58&gt;0,L58/I58,"")</f>
        <v>9.531402113615487</v>
      </c>
      <c r="AF58" s="6">
        <f>IF(G58&gt;0,J58/G58,"")</f>
        <v>0.9636228047571727</v>
      </c>
      <c r="AG58" s="1">
        <f>IF(T58&gt;0,I58/T58,"")</f>
        <v>30924.350797266514</v>
      </c>
      <c r="AH58" s="6">
        <f>IF(H58&gt;0,(L58+K58)/H58,"")</f>
        <v>0.9496504615612094</v>
      </c>
    </row>
    <row r="59" spans="1:34" ht="15">
      <c r="A59" s="7"/>
      <c r="H59" s="12">
        <f>SUM(H57:H58)</f>
        <v>323060005</v>
      </c>
      <c r="K59" s="12">
        <f>SUM(K57:K58)</f>
        <v>129321423</v>
      </c>
      <c r="L59" s="12">
        <f>SUM(L57:L58)</f>
        <v>301458348</v>
      </c>
      <c r="N59" s="12">
        <f>SUM(N57:N58)</f>
        <v>1541653713239</v>
      </c>
      <c r="O59" s="3">
        <f>N59/H59</f>
        <v>4772.035192777887</v>
      </c>
      <c r="P59" s="3">
        <f>125000/(1.57*O59)</f>
        <v>16.684251305480736</v>
      </c>
      <c r="Q59" s="3">
        <f>125000/(1.3*O59)</f>
        <v>20.149441961234423</v>
      </c>
      <c r="R59" s="13">
        <f>L59/H59</f>
        <v>0.9331342268752828</v>
      </c>
      <c r="S59" s="14">
        <f>(K59+L59)/H59</f>
        <v>1.333435783856934</v>
      </c>
      <c r="U59" s="1"/>
      <c r="V59" s="1"/>
      <c r="W59" s="4"/>
      <c r="X59" s="4"/>
      <c r="Y59" s="5"/>
      <c r="AA59" s="6"/>
      <c r="AB59" s="6"/>
      <c r="AC59" s="5"/>
      <c r="AD59" s="1"/>
      <c r="AH59" s="6"/>
    </row>
    <row r="60" spans="1:34" ht="15">
      <c r="A60" s="7"/>
      <c r="U60" s="1"/>
      <c r="V60" s="1"/>
      <c r="W60" s="4"/>
      <c r="X60" s="4"/>
      <c r="Y60" s="5"/>
      <c r="AA60" s="6"/>
      <c r="AB60" s="6"/>
      <c r="AC60" s="5"/>
      <c r="AD60" s="1"/>
      <c r="AH60" s="6"/>
    </row>
    <row r="61" spans="1:34" ht="15">
      <c r="A61" s="7" t="s">
        <v>77</v>
      </c>
      <c r="B61" t="s">
        <v>51</v>
      </c>
      <c r="C61" t="s">
        <v>35</v>
      </c>
      <c r="D61" s="1" t="s">
        <v>78</v>
      </c>
      <c r="E61" s="1" t="s">
        <v>79</v>
      </c>
      <c r="F61" s="1">
        <v>42</v>
      </c>
      <c r="G61" s="1">
        <v>1305076</v>
      </c>
      <c r="H61" s="1">
        <v>57321781</v>
      </c>
      <c r="I61" s="1">
        <v>7012873</v>
      </c>
      <c r="J61" s="1">
        <v>0</v>
      </c>
      <c r="K61" s="1">
        <v>2679103</v>
      </c>
      <c r="L61" s="1">
        <v>4181074</v>
      </c>
      <c r="M61" s="1">
        <v>18012</v>
      </c>
      <c r="N61" s="1">
        <v>65055500000</v>
      </c>
      <c r="O61" s="3"/>
      <c r="T61" s="1">
        <v>569</v>
      </c>
      <c r="U61" s="1">
        <v>8535</v>
      </c>
      <c r="V61" s="1">
        <v>0</v>
      </c>
      <c r="W61" s="4">
        <v>0</v>
      </c>
      <c r="X61" s="4">
        <f>IF(G61&gt;0,H61/G61,"")</f>
        <v>43.922178478494736</v>
      </c>
      <c r="Y61" s="5">
        <f>IF(I61&gt;0,H61/I61,"")</f>
        <v>8.173794249517993</v>
      </c>
      <c r="Z61" s="5">
        <f>IF(T61&gt;0,(U61+V61)/T61,"")</f>
        <v>15</v>
      </c>
      <c r="AA61" s="6">
        <f>IF(H61&gt;0,L61/H61,"")</f>
        <v>0.07294040637013703</v>
      </c>
      <c r="AB61" s="6">
        <f>IF(G61&gt;0,L61/G61,"")</f>
        <v>3.2037015468830936</v>
      </c>
      <c r="AC61" s="5">
        <f>IF(M61&gt;0,IF(H61&gt;0,M61*1000/H61,""),"")</f>
        <v>0.3142261054310228</v>
      </c>
      <c r="AD61" s="1">
        <f>IF(N61&gt;0,IF(H61&gt;0,N61/H61,""),"")</f>
        <v>1134.9176327930215</v>
      </c>
      <c r="AE61" s="6">
        <f>IF(I61&gt;0,L61/I61,"")</f>
        <v>0.5961998741457317</v>
      </c>
      <c r="AF61" s="6">
        <f>IF(G61&gt;0,J61/G61,"")</f>
        <v>0</v>
      </c>
      <c r="AG61" s="1">
        <f>IF(T61&gt;0,I61/T61,"")</f>
        <v>12324.908611599298</v>
      </c>
      <c r="AH61" s="6">
        <f>IF(H61&gt;0,(L61+K61)/H61,"")</f>
        <v>0.11967836449464123</v>
      </c>
    </row>
    <row r="62" spans="1:34" ht="15">
      <c r="A62" s="7" t="s">
        <v>77</v>
      </c>
      <c r="B62" t="s">
        <v>38</v>
      </c>
      <c r="C62" t="s">
        <v>35</v>
      </c>
      <c r="D62" s="1" t="s">
        <v>78</v>
      </c>
      <c r="E62" s="1" t="s">
        <v>79</v>
      </c>
      <c r="F62" s="1">
        <v>42</v>
      </c>
      <c r="G62" s="1">
        <v>16272468</v>
      </c>
      <c r="H62" s="1">
        <v>82248010</v>
      </c>
      <c r="I62" s="1">
        <v>2818235</v>
      </c>
      <c r="J62" s="1">
        <v>7381298</v>
      </c>
      <c r="K62" s="1">
        <v>84132815</v>
      </c>
      <c r="L62" s="1">
        <v>26190914</v>
      </c>
      <c r="M62" s="1">
        <v>707448</v>
      </c>
      <c r="N62" s="1">
        <v>215019149100</v>
      </c>
      <c r="O62" s="3"/>
      <c r="T62" s="1">
        <v>55</v>
      </c>
      <c r="U62" s="1">
        <v>3506</v>
      </c>
      <c r="V62" s="1">
        <v>3314</v>
      </c>
      <c r="W62" s="4">
        <v>37.6</v>
      </c>
      <c r="X62" s="4">
        <f>IF(G62&gt;0,H62/G62,"")</f>
        <v>5.054427515236164</v>
      </c>
      <c r="Y62" s="5">
        <f>IF(I62&gt;0,H62/I62,"")</f>
        <v>29.184227007329056</v>
      </c>
      <c r="Z62" s="5">
        <f>IF(T62&gt;0,(U62+V62)/T62,"")</f>
        <v>124</v>
      </c>
      <c r="AA62" s="6">
        <f>IF(H62&gt;0,L62/H62,"")</f>
        <v>0.3184382698134581</v>
      </c>
      <c r="AB62" s="6">
        <f>IF(G62&gt;0,L62/G62,"")</f>
        <v>1.6095231528493403</v>
      </c>
      <c r="AC62" s="5">
        <f>IF(M62&gt;0,IF(H62&gt;0,M62*1000/H62,""),"")</f>
        <v>8.6013995961726</v>
      </c>
      <c r="AD62" s="1">
        <f>IF(N62&gt;0,IF(H62&gt;0,N62/H62,""),"")</f>
        <v>2614.277829943849</v>
      </c>
      <c r="AE62" s="6">
        <f>IF(I62&gt;0,L62/I62,"")</f>
        <v>9.29337475405706</v>
      </c>
      <c r="AF62" s="6">
        <f>IF(G62&gt;0,J62/G62,"")</f>
        <v>0.45360654573110853</v>
      </c>
      <c r="AG62" s="1">
        <f>IF(T62&gt;0,I62/T62,"")</f>
        <v>51240.63636363636</v>
      </c>
      <c r="AH62" s="6">
        <f>IF(H62&gt;0,(L62+K62)/H62,"")</f>
        <v>1.341354386568137</v>
      </c>
    </row>
    <row r="63" spans="1:34" ht="15">
      <c r="A63" s="7" t="s">
        <v>77</v>
      </c>
      <c r="B63" t="s">
        <v>40</v>
      </c>
      <c r="C63" t="s">
        <v>35</v>
      </c>
      <c r="D63" s="1" t="s">
        <v>78</v>
      </c>
      <c r="E63" s="1" t="s">
        <v>79</v>
      </c>
      <c r="F63" s="1">
        <v>42</v>
      </c>
      <c r="G63" s="1">
        <v>23279164</v>
      </c>
      <c r="H63" s="1">
        <v>170197957</v>
      </c>
      <c r="I63" s="1">
        <v>16690142</v>
      </c>
      <c r="J63" s="1">
        <v>14479686</v>
      </c>
      <c r="K63" s="1">
        <v>32368382</v>
      </c>
      <c r="L63" s="1">
        <v>103274649</v>
      </c>
      <c r="M63" s="1">
        <v>2346956</v>
      </c>
      <c r="N63" s="1">
        <v>637560073400</v>
      </c>
      <c r="O63" s="3"/>
      <c r="T63" s="1">
        <v>478</v>
      </c>
      <c r="U63" s="1">
        <v>19035</v>
      </c>
      <c r="V63" s="1">
        <v>14190</v>
      </c>
      <c r="W63" s="4">
        <v>0</v>
      </c>
      <c r="X63" s="4">
        <f>IF(G63&gt;0,H63/G63,"")</f>
        <v>7.3111713547788915</v>
      </c>
      <c r="Y63" s="5">
        <f>IF(I63&gt;0,H63/I63,"")</f>
        <v>10.197514017555992</v>
      </c>
      <c r="Z63" s="5">
        <f>IF(T63&gt;0,(U63+V63)/T63,"")</f>
        <v>69.50836820083683</v>
      </c>
      <c r="AA63" s="6">
        <f>IF(H63&gt;0,L63/H63,"")</f>
        <v>0.6067913553157398</v>
      </c>
      <c r="AB63" s="6">
        <f>IF(G63&gt;0,L63/G63,"")</f>
        <v>4.436355575311897</v>
      </c>
      <c r="AC63" s="5">
        <f>IF(M63&gt;0,IF(H63&gt;0,M63*1000/H63,""),"")</f>
        <v>13.789566228459487</v>
      </c>
      <c r="AD63" s="1">
        <f>IF(N63&gt;0,IF(H63&gt;0,N63/H63,""),"")</f>
        <v>3745.991342305008</v>
      </c>
      <c r="AE63" s="6">
        <f>IF(I63&gt;0,L63/I63,"")</f>
        <v>6.187763351564055</v>
      </c>
      <c r="AF63" s="6">
        <f>IF(G63&gt;0,J63/G63,"")</f>
        <v>0.6220019756723223</v>
      </c>
      <c r="AG63" s="1">
        <f>IF(T63&gt;0,I63/T63,"")</f>
        <v>34916.615062761506</v>
      </c>
      <c r="AH63" s="6">
        <f>IF(H63&gt;0,(L63+K63)/H63,"")</f>
        <v>0.796972145793736</v>
      </c>
    </row>
    <row r="64" spans="1:34" ht="15">
      <c r="A64" s="7"/>
      <c r="H64" s="12">
        <f>SUM(H61:H63)</f>
        <v>309767748</v>
      </c>
      <c r="K64" s="12">
        <f>SUM(K61:K63)</f>
        <v>119180300</v>
      </c>
      <c r="L64" s="12">
        <f>SUM(L61:L63)</f>
        <v>133646637</v>
      </c>
      <c r="N64" s="12">
        <f>SUM(N61:N63)</f>
        <v>917634722500</v>
      </c>
      <c r="O64" s="3">
        <f>N64/H64</f>
        <v>2962.3313867394613</v>
      </c>
      <c r="P64" s="3">
        <f>125000/(1.57*O64)</f>
        <v>26.876748074609278</v>
      </c>
      <c r="Q64" s="3">
        <f>125000/(1.3*O64)</f>
        <v>32.45884190548967</v>
      </c>
      <c r="R64" s="13">
        <f>L64/H64</f>
        <v>0.4314414197826689</v>
      </c>
      <c r="S64" s="14">
        <f>(K64+L64)/H64</f>
        <v>0.8161822482565229</v>
      </c>
      <c r="U64" s="1"/>
      <c r="V64" s="1"/>
      <c r="W64" s="4"/>
      <c r="X64" s="4"/>
      <c r="Y64" s="5"/>
      <c r="AA64" s="6"/>
      <c r="AB64" s="6"/>
      <c r="AC64" s="5"/>
      <c r="AD64" s="1"/>
      <c r="AH64" s="6"/>
    </row>
    <row r="65" spans="4:33" ht="15">
      <c r="D65"/>
      <c r="E65"/>
      <c r="F65"/>
      <c r="G65"/>
      <c r="H65"/>
      <c r="I65"/>
      <c r="J65"/>
      <c r="K65"/>
      <c r="L65"/>
      <c r="M65"/>
      <c r="N65"/>
      <c r="O65" s="10"/>
      <c r="P65" s="11"/>
      <c r="Q65" s="11"/>
      <c r="R65" s="11"/>
      <c r="S65" s="11"/>
      <c r="T65"/>
      <c r="U65"/>
      <c r="V65"/>
      <c r="W65"/>
      <c r="X65"/>
      <c r="Y65"/>
      <c r="Z65"/>
      <c r="AA65"/>
      <c r="AE65"/>
      <c r="AF65"/>
      <c r="AG65"/>
    </row>
    <row r="66" spans="1:34" ht="15">
      <c r="A66" s="7" t="s">
        <v>80</v>
      </c>
      <c r="B66" t="s">
        <v>51</v>
      </c>
      <c r="C66" t="s">
        <v>52</v>
      </c>
      <c r="D66" s="1" t="s">
        <v>81</v>
      </c>
      <c r="E66" s="1" t="s">
        <v>82</v>
      </c>
      <c r="F66" s="1">
        <v>15</v>
      </c>
      <c r="G66" s="1">
        <v>1738213</v>
      </c>
      <c r="H66" s="1">
        <v>102253204</v>
      </c>
      <c r="I66" s="1">
        <v>16257163</v>
      </c>
      <c r="J66" s="1">
        <v>6701297</v>
      </c>
      <c r="K66" s="1">
        <v>0</v>
      </c>
      <c r="L66" s="1">
        <v>9381026</v>
      </c>
      <c r="M66" s="1">
        <v>0</v>
      </c>
      <c r="N66" s="1">
        <v>0</v>
      </c>
      <c r="T66" s="1">
        <v>849</v>
      </c>
      <c r="U66" s="1">
        <v>7317</v>
      </c>
      <c r="V66" s="1">
        <v>0</v>
      </c>
      <c r="W66" s="4">
        <v>0</v>
      </c>
      <c r="X66" s="4">
        <f>IF(G66&gt;0,H66/G66,"")</f>
        <v>58.82662481525567</v>
      </c>
      <c r="Y66" s="5">
        <f>IF(I66&gt;0,H66/I66,"")</f>
        <v>6.289732347519675</v>
      </c>
      <c r="Z66" s="5">
        <f>IF(T66&gt;0,(U66+V66)/T66,"")</f>
        <v>8.618374558303888</v>
      </c>
      <c r="AA66" s="6">
        <f>IF(H66&gt;0,L66/H66,"")</f>
        <v>0.09174310078342386</v>
      </c>
      <c r="AB66" s="6">
        <f>IF(G66&gt;0,L66/G66,"")</f>
        <v>5.396936969174664</v>
      </c>
      <c r="AC66" s="5">
        <f>IF(M66&gt;0,IF(H66&gt;0,M66*1000/H66,""),"")</f>
      </c>
      <c r="AD66" s="1">
        <f>IF(N66&gt;0,IF(H66&gt;0,N66/H66,""),"")</f>
      </c>
      <c r="AE66" s="6">
        <f>IF(I66&gt;0,L66/I66,"")</f>
        <v>0.5770395486592587</v>
      </c>
      <c r="AF66" s="6">
        <f>IF(G66&gt;0,J66/G66,"")</f>
        <v>3.855279531334767</v>
      </c>
      <c r="AG66" s="1">
        <f>IF(T66&gt;0,I66/T66,"")</f>
        <v>19148.601884570082</v>
      </c>
      <c r="AH66" s="6">
        <f>IF(H66&gt;0,(L66+K66)/H66,"")</f>
        <v>0.09174310078342386</v>
      </c>
    </row>
    <row r="67" spans="1:34" ht="15">
      <c r="A67" s="7" t="s">
        <v>83</v>
      </c>
      <c r="B67" t="s">
        <v>40</v>
      </c>
      <c r="C67" t="s">
        <v>52</v>
      </c>
      <c r="D67" s="1" t="s">
        <v>84</v>
      </c>
      <c r="E67" s="1" t="s">
        <v>82</v>
      </c>
      <c r="F67" s="1">
        <v>15</v>
      </c>
      <c r="G67" s="1">
        <v>20521237</v>
      </c>
      <c r="H67" s="1">
        <v>74073876</v>
      </c>
      <c r="I67" s="1">
        <v>9233697</v>
      </c>
      <c r="J67" s="1">
        <v>17915511</v>
      </c>
      <c r="K67" s="1">
        <v>4553932</v>
      </c>
      <c r="L67" s="1">
        <v>47686507</v>
      </c>
      <c r="M67" s="1">
        <v>0</v>
      </c>
      <c r="N67" s="1">
        <v>0</v>
      </c>
      <c r="T67" s="1">
        <v>272</v>
      </c>
      <c r="U67" s="1">
        <v>9711</v>
      </c>
      <c r="V67" s="1">
        <v>4135</v>
      </c>
      <c r="W67" s="4">
        <v>0</v>
      </c>
      <c r="X67" s="4">
        <f>IF(G67&gt;0,H67/G67,"")</f>
        <v>3.6096204142079737</v>
      </c>
      <c r="Y67" s="5">
        <f>IF(I67&gt;0,H67/I67,"")</f>
        <v>8.022125482350136</v>
      </c>
      <c r="Z67" s="5">
        <f>IF(T67&gt;0,(U67+V67)/T67,"")</f>
        <v>50.904411764705884</v>
      </c>
      <c r="AA67" s="6">
        <f>IF(H67&gt;0,L67/H67,"")</f>
        <v>0.6437695659398194</v>
      </c>
      <c r="AB67" s="6">
        <f>IF(G67&gt;0,L67/G67,"")</f>
        <v>2.3237637672621783</v>
      </c>
      <c r="AC67" s="5">
        <f>IF(M67&gt;0,IF(H67&gt;0,M67*1000/H67,""),"")</f>
      </c>
      <c r="AD67" s="1">
        <f>IF(N67&gt;0,IF(H67&gt;0,N67/H67,""),"")</f>
      </c>
      <c r="AE67" s="6">
        <f>IF(I67&gt;0,L67/I67,"")</f>
        <v>5.1644002396873105</v>
      </c>
      <c r="AF67" s="6">
        <f>IF(G67&gt;0,J67/G67,"")</f>
        <v>0.8730229566570475</v>
      </c>
      <c r="AG67" s="1">
        <f>IF(T67&gt;0,I67/T67,"")</f>
        <v>33947.41544117647</v>
      </c>
      <c r="AH67" s="6">
        <f>IF(H67&gt;0,(L67+K67)/H67,"")</f>
        <v>0.7052478123326502</v>
      </c>
    </row>
    <row r="68" spans="1:34" ht="15">
      <c r="A68" s="7" t="s">
        <v>83</v>
      </c>
      <c r="B68" t="s">
        <v>40</v>
      </c>
      <c r="C68" t="s">
        <v>35</v>
      </c>
      <c r="D68" s="1" t="s">
        <v>84</v>
      </c>
      <c r="E68" s="1" t="s">
        <v>82</v>
      </c>
      <c r="F68" s="1">
        <v>15</v>
      </c>
      <c r="G68" s="1">
        <v>26075859</v>
      </c>
      <c r="H68" s="1">
        <v>98202798</v>
      </c>
      <c r="I68" s="1">
        <v>9622029</v>
      </c>
      <c r="J68" s="1">
        <v>22297629</v>
      </c>
      <c r="K68" s="1">
        <v>22799717</v>
      </c>
      <c r="L68" s="1">
        <v>74526688</v>
      </c>
      <c r="M68" s="1">
        <v>1607380</v>
      </c>
      <c r="N68" s="1">
        <v>641700403300</v>
      </c>
      <c r="O68" s="3"/>
      <c r="T68" s="1">
        <v>256</v>
      </c>
      <c r="U68" s="1">
        <v>10826</v>
      </c>
      <c r="V68" s="1">
        <v>5569</v>
      </c>
      <c r="W68" s="4">
        <v>0</v>
      </c>
      <c r="X68" s="4">
        <f>IF(G68&gt;0,H68/G68,"")</f>
        <v>3.7660426833877265</v>
      </c>
      <c r="Y68" s="5">
        <f>IF(I68&gt;0,H68/I68,"")</f>
        <v>10.206038456130198</v>
      </c>
      <c r="Z68" s="5">
        <f>IF(T68&gt;0,(U68+V68)/T68,"")</f>
        <v>64.04296875</v>
      </c>
      <c r="AA68" s="6">
        <f>IF(H68&gt;0,L68/H68,"")</f>
        <v>0.7589059529648025</v>
      </c>
      <c r="AB68" s="6">
        <f>IF(G68&gt;0,L68/G68,"")</f>
        <v>2.8580722115424844</v>
      </c>
      <c r="AC68" s="5">
        <f>IF(M68&gt;0,IF(H68&gt;0,M68*1000/H68,""),"")</f>
        <v>16.367965401556074</v>
      </c>
      <c r="AD68" s="1">
        <f>IF(N68&gt;0,IF(H68&gt;0,N68/H68,""),"")</f>
        <v>6534.441139854284</v>
      </c>
      <c r="AE68" s="6">
        <f>IF(I68&gt;0,L68/I68,"")</f>
        <v>7.74542334054491</v>
      </c>
      <c r="AF68" s="6">
        <f>IF(G68&gt;0,J68/G68,"")</f>
        <v>0.8551062114578852</v>
      </c>
      <c r="AG68" s="1">
        <f>IF(T68&gt;0,I68/T68,"")</f>
        <v>37586.05078125</v>
      </c>
      <c r="AH68" s="6">
        <f>IF(H68&gt;0,(L68+K68)/H68,"")</f>
        <v>0.9910756819780226</v>
      </c>
    </row>
    <row r="69" spans="1:34" ht="15">
      <c r="A69" s="7" t="s">
        <v>83</v>
      </c>
      <c r="B69" t="s">
        <v>38</v>
      </c>
      <c r="C69" t="s">
        <v>35</v>
      </c>
      <c r="D69" s="1" t="s">
        <v>84</v>
      </c>
      <c r="E69" s="1" t="s">
        <v>82</v>
      </c>
      <c r="F69" s="1">
        <v>15</v>
      </c>
      <c r="G69" s="1">
        <v>35114385</v>
      </c>
      <c r="H69" s="1">
        <v>207726689</v>
      </c>
      <c r="I69" s="1">
        <v>7940011</v>
      </c>
      <c r="J69" s="1">
        <v>27401733</v>
      </c>
      <c r="K69" s="1">
        <v>30279593</v>
      </c>
      <c r="L69" s="1">
        <v>55951561</v>
      </c>
      <c r="M69" s="1">
        <v>933805</v>
      </c>
      <c r="N69" s="1">
        <v>428923268067</v>
      </c>
      <c r="O69" s="3"/>
      <c r="T69" s="1">
        <v>134</v>
      </c>
      <c r="U69" s="1">
        <v>8620</v>
      </c>
      <c r="V69" s="1">
        <v>16198</v>
      </c>
      <c r="W69" s="4">
        <v>102.6</v>
      </c>
      <c r="X69" s="4">
        <f>IF(G69&gt;0,H69/G69,"")</f>
        <v>5.915714855891681</v>
      </c>
      <c r="Y69" s="5">
        <f>IF(I69&gt;0,H69/I69,"")</f>
        <v>26.16201526672948</v>
      </c>
      <c r="Z69" s="5">
        <f>IF(T69&gt;0,(U69+V69)/T69,"")</f>
        <v>185.2089552238806</v>
      </c>
      <c r="AA69" s="6">
        <f>IF(H69&gt;0,L69/H69,"")</f>
        <v>0.2693518164148854</v>
      </c>
      <c r="AB69" s="6">
        <f>IF(G69&gt;0,L69/G69,"")</f>
        <v>1.5934085418269464</v>
      </c>
      <c r="AC69" s="5">
        <f>IF(M69&gt;0,IF(H69&gt;0,M69*1000/H69,""),"")</f>
        <v>4.495353988913769</v>
      </c>
      <c r="AD69" s="1">
        <f>IF(N69&gt;0,IF(H69&gt;0,N69/H69,""),"")</f>
        <v>2064.844291948446</v>
      </c>
      <c r="AE69" s="6">
        <f>IF(I69&gt;0,L69/I69,"")</f>
        <v>7.046786333167549</v>
      </c>
      <c r="AF69" s="6">
        <f>IF(G69&gt;0,J69/G69,"")</f>
        <v>0.7803563411405325</v>
      </c>
      <c r="AG69" s="1">
        <f>IF(T69&gt;0,I69/T69,"")</f>
        <v>59253.81343283582</v>
      </c>
      <c r="AH69" s="6">
        <f>IF(H69&gt;0,(L69+K69)/H69,"")</f>
        <v>0.4151183192449575</v>
      </c>
    </row>
    <row r="70" spans="1:34" ht="15">
      <c r="A70" s="7"/>
      <c r="H70" s="12">
        <f>SUM(H68:H69)</f>
        <v>305929487</v>
      </c>
      <c r="K70" s="12">
        <f>SUM(K68:K69)</f>
        <v>53079310</v>
      </c>
      <c r="L70" s="12">
        <f>SUM(L68:L69)</f>
        <v>130478249</v>
      </c>
      <c r="N70" s="12">
        <f>SUM(N68:N69)</f>
        <v>1070623671367</v>
      </c>
      <c r="O70" s="3">
        <f>N70/H70</f>
        <v>3499.576591539867</v>
      </c>
      <c r="P70" s="3">
        <f>125000/(1.57*O70)</f>
        <v>22.750704924526712</v>
      </c>
      <c r="Q70" s="3">
        <f>125000/(1.3*O70)</f>
        <v>27.47585133192841</v>
      </c>
      <c r="R70" s="13">
        <f>L70/H70</f>
        <v>0.4264977864000406</v>
      </c>
      <c r="S70" s="14">
        <f>(K70+L70)/H70</f>
        <v>0.5999995646055524</v>
      </c>
      <c r="U70" s="1"/>
      <c r="V70" s="1"/>
      <c r="W70" s="4"/>
      <c r="X70" s="4"/>
      <c r="Y70" s="5"/>
      <c r="AA70" s="6"/>
      <c r="AB70" s="6"/>
      <c r="AC70" s="5"/>
      <c r="AD70" s="1"/>
      <c r="AH70" s="6"/>
    </row>
    <row r="71" spans="4:33" ht="15">
      <c r="D71"/>
      <c r="E71"/>
      <c r="F71"/>
      <c r="G71"/>
      <c r="H71"/>
      <c r="I71"/>
      <c r="J71"/>
      <c r="K71"/>
      <c r="L71"/>
      <c r="M71"/>
      <c r="N71"/>
      <c r="O71" s="10"/>
      <c r="P71" s="11"/>
      <c r="Q71" s="11"/>
      <c r="R71" s="11"/>
      <c r="S71" s="11"/>
      <c r="T71"/>
      <c r="U71"/>
      <c r="V71"/>
      <c r="W71"/>
      <c r="X71"/>
      <c r="Y71"/>
      <c r="Z71"/>
      <c r="AA71"/>
      <c r="AE71"/>
      <c r="AF71"/>
      <c r="AG71"/>
    </row>
    <row r="72" spans="1:34" ht="15">
      <c r="A72" s="7" t="s">
        <v>85</v>
      </c>
      <c r="B72" t="s">
        <v>40</v>
      </c>
      <c r="C72" t="s">
        <v>35</v>
      </c>
      <c r="D72" s="1" t="s">
        <v>86</v>
      </c>
      <c r="E72" s="1" t="s">
        <v>87</v>
      </c>
      <c r="F72" s="1">
        <v>17</v>
      </c>
      <c r="G72" s="1">
        <v>31543299</v>
      </c>
      <c r="H72" s="1">
        <v>122820571</v>
      </c>
      <c r="I72" s="1">
        <v>17001250</v>
      </c>
      <c r="J72" s="1">
        <v>24732618</v>
      </c>
      <c r="K72" s="1">
        <v>4701661</v>
      </c>
      <c r="L72" s="1">
        <v>112315416</v>
      </c>
      <c r="M72" s="1">
        <v>2557351</v>
      </c>
      <c r="N72" s="1">
        <v>664906716400</v>
      </c>
      <c r="O72" s="3"/>
      <c r="T72" s="1">
        <v>399</v>
      </c>
      <c r="U72" s="1">
        <v>15554</v>
      </c>
      <c r="V72" s="1">
        <v>7115</v>
      </c>
      <c r="W72" s="4">
        <v>0</v>
      </c>
      <c r="X72" s="4">
        <f>IF(G72&gt;0,H72/G72,"")</f>
        <v>3.8937135586230216</v>
      </c>
      <c r="Y72" s="5">
        <f>IF(I72&gt;0,H72/I72,"")</f>
        <v>7.2242082788030295</v>
      </c>
      <c r="Z72" s="5">
        <f>IF(T72&gt;0,(U72+V72)/T72,"")</f>
        <v>56.81453634085213</v>
      </c>
      <c r="AA72" s="6">
        <f>IF(H72&gt;0,L72/H72,"")</f>
        <v>0.914467463272093</v>
      </c>
      <c r="AB72" s="6">
        <f>IF(G72&gt;0,L72/G72,"")</f>
        <v>3.5606743606621487</v>
      </c>
      <c r="AC72" s="5">
        <f>IF(M72&gt;0,IF(H72&gt;0,M72*1000/H72,""),"")</f>
        <v>20.821845877918935</v>
      </c>
      <c r="AD72" s="1">
        <f>IF(N72&gt;0,IF(H72&gt;0,N72/H72,""),"")</f>
        <v>5413.642934455987</v>
      </c>
      <c r="AE72" s="6">
        <f>IF(I72&gt;0,L72/I72,"")</f>
        <v>6.6063034188662595</v>
      </c>
      <c r="AF72" s="6">
        <f>IF(G72&gt;0,J72/G72,"")</f>
        <v>0.7840846957700905</v>
      </c>
      <c r="AG72" s="1">
        <f>IF(T72&gt;0,I72/T72,"")</f>
        <v>42609.649122807015</v>
      </c>
      <c r="AH72" s="6">
        <f>IF(H72&gt;0,(L72+K72)/H72,"")</f>
        <v>0.9527481923203239</v>
      </c>
    </row>
    <row r="73" spans="1:34" ht="15">
      <c r="A73" s="7" t="s">
        <v>85</v>
      </c>
      <c r="B73" t="s">
        <v>38</v>
      </c>
      <c r="C73" t="s">
        <v>35</v>
      </c>
      <c r="D73" s="1" t="s">
        <v>86</v>
      </c>
      <c r="E73" s="1" t="s">
        <v>87</v>
      </c>
      <c r="F73" s="1">
        <v>17</v>
      </c>
      <c r="G73" s="1">
        <v>21783634</v>
      </c>
      <c r="H73" s="1">
        <v>137439468</v>
      </c>
      <c r="I73" s="1">
        <v>6193455</v>
      </c>
      <c r="J73" s="1">
        <v>17049269</v>
      </c>
      <c r="K73" s="1">
        <v>72278886</v>
      </c>
      <c r="L73" s="1">
        <v>51397271</v>
      </c>
      <c r="M73" s="1">
        <v>812973</v>
      </c>
      <c r="N73" s="1">
        <v>368881810486</v>
      </c>
      <c r="O73" s="3"/>
      <c r="T73" s="1">
        <v>87</v>
      </c>
      <c r="U73" s="1">
        <v>6264</v>
      </c>
      <c r="V73" s="1">
        <v>9222</v>
      </c>
      <c r="W73" s="4">
        <v>96.3</v>
      </c>
      <c r="X73" s="4">
        <f>IF(G73&gt;0,H73/G73,"")</f>
        <v>6.309299357490123</v>
      </c>
      <c r="Y73" s="5">
        <f>IF(I73&gt;0,H73/I73,"")</f>
        <v>22.191082037408844</v>
      </c>
      <c r="Z73" s="5">
        <f>IF(T73&gt;0,(U73+V73)/T73,"")</f>
        <v>178</v>
      </c>
      <c r="AA73" s="6">
        <f>IF(H73&gt;0,L73/H73,"")</f>
        <v>0.3739629652815594</v>
      </c>
      <c r="AB73" s="6">
        <f>IF(G73&gt;0,L73/G73,"")</f>
        <v>2.359444296576044</v>
      </c>
      <c r="AC73" s="5">
        <f>IF(M73&gt;0,IF(H73&gt;0,M73*1000/H73,""),"")</f>
        <v>5.915134945079968</v>
      </c>
      <c r="AD73" s="1">
        <f>IF(N73&gt;0,IF(H73&gt;0,N73/H73,""),"")</f>
        <v>2683.95836984759</v>
      </c>
      <c r="AE73" s="6">
        <f>IF(I73&gt;0,L73/I73,"")</f>
        <v>8.298642841515761</v>
      </c>
      <c r="AF73" s="6">
        <f>IF(G73&gt;0,J73/G73,"")</f>
        <v>0.7826641321645416</v>
      </c>
      <c r="AG73" s="1">
        <f>IF(T73&gt;0,I73/T73,"")</f>
        <v>71189.13793103448</v>
      </c>
      <c r="AH73" s="6">
        <f>IF(H73&gt;0,(L73+K73)/H73,"")</f>
        <v>0.8998591074290246</v>
      </c>
    </row>
    <row r="74" spans="1:34" ht="15">
      <c r="A74" s="7"/>
      <c r="H74" s="12">
        <f>SUM(H72:H73)</f>
        <v>260260039</v>
      </c>
      <c r="K74" s="12">
        <f>SUM(K72:K73)</f>
        <v>76980547</v>
      </c>
      <c r="L74" s="12">
        <f>SUM(L72:L73)</f>
        <v>163712687</v>
      </c>
      <c r="N74" s="12">
        <f>SUM(N72:N73)</f>
        <v>1033788526886</v>
      </c>
      <c r="O74" s="3">
        <f>N74/H74</f>
        <v>3972.136985985774</v>
      </c>
      <c r="P74" s="3">
        <f>125000/(1.57*O74)</f>
        <v>20.044080724256673</v>
      </c>
      <c r="Q74" s="3">
        <f>125000/(1.3*O74)</f>
        <v>24.207082105448446</v>
      </c>
      <c r="R74" s="13">
        <f>L74/H74</f>
        <v>0.6290350513626105</v>
      </c>
      <c r="S74" s="14">
        <f>(K74+L74)/H74</f>
        <v>0.9248182507188513</v>
      </c>
      <c r="U74" s="1"/>
      <c r="V74" s="1"/>
      <c r="W74" s="4"/>
      <c r="X74" s="4"/>
      <c r="Y74" s="5"/>
      <c r="AA74" s="6"/>
      <c r="AB74" s="6"/>
      <c r="AC74" s="5"/>
      <c r="AD74" s="1"/>
      <c r="AH74" s="6"/>
    </row>
    <row r="75" spans="4:33" ht="15">
      <c r="D75"/>
      <c r="E75"/>
      <c r="F75"/>
      <c r="G75"/>
      <c r="H75"/>
      <c r="I75"/>
      <c r="J75"/>
      <c r="K75"/>
      <c r="L75"/>
      <c r="M75"/>
      <c r="N75"/>
      <c r="O75" s="10"/>
      <c r="P75" s="11"/>
      <c r="Q75" s="11"/>
      <c r="R75" s="11"/>
      <c r="S75" s="11"/>
      <c r="T75"/>
      <c r="U75"/>
      <c r="V75"/>
      <c r="W75"/>
      <c r="X75"/>
      <c r="Y75"/>
      <c r="Z75"/>
      <c r="AA75"/>
      <c r="AE75"/>
      <c r="AF75"/>
      <c r="AG75"/>
    </row>
    <row r="76" spans="1:34" ht="15">
      <c r="A76" s="7" t="s">
        <v>88</v>
      </c>
      <c r="B76" t="s">
        <v>38</v>
      </c>
      <c r="C76" t="s">
        <v>35</v>
      </c>
      <c r="D76" s="1" t="s">
        <v>89</v>
      </c>
      <c r="E76" s="1" t="s">
        <v>90</v>
      </c>
      <c r="F76" s="1">
        <v>24</v>
      </c>
      <c r="G76" s="1">
        <v>10278460</v>
      </c>
      <c r="H76" s="1">
        <v>54527623</v>
      </c>
      <c r="I76" s="1">
        <v>3358317</v>
      </c>
      <c r="J76" s="1">
        <v>8681398</v>
      </c>
      <c r="K76" s="1">
        <v>39635505</v>
      </c>
      <c r="L76" s="1">
        <v>55935496</v>
      </c>
      <c r="M76" s="1">
        <v>904542</v>
      </c>
      <c r="N76" s="1">
        <v>289847578888</v>
      </c>
      <c r="O76" s="3"/>
      <c r="T76" s="1">
        <v>101</v>
      </c>
      <c r="U76" s="1">
        <v>7040</v>
      </c>
      <c r="V76" s="1">
        <v>7944</v>
      </c>
      <c r="W76" s="4">
        <v>79.6</v>
      </c>
      <c r="X76" s="4">
        <f>IF(G76&gt;0,H76/G76,"")</f>
        <v>5.305038206112589</v>
      </c>
      <c r="Y76" s="5">
        <f>IF(I76&gt;0,H76/I76,"")</f>
        <v>16.236592019157214</v>
      </c>
      <c r="Z76" s="5">
        <f>IF(T76&gt;0,(U76+V76)/T76,"")</f>
        <v>148.35643564356437</v>
      </c>
      <c r="AA76" s="6">
        <f>IF(H76&gt;0,L76/H76,"")</f>
        <v>1.025819445678019</v>
      </c>
      <c r="AB76" s="6">
        <f>IF(G76&gt;0,L76/G76,"")</f>
        <v>5.442011351895128</v>
      </c>
      <c r="AC76" s="5">
        <f>IF(M76&gt;0,IF(H76&gt;0,M76*1000/H76,""),"")</f>
        <v>16.588693037288643</v>
      </c>
      <c r="AD76" s="1">
        <f>IF(N76&gt;0,IF(H76&gt;0,N76/H76,""),"")</f>
        <v>5315.610014542537</v>
      </c>
      <c r="AE76" s="6">
        <f>IF(I76&gt;0,L76/I76,"")</f>
        <v>16.655811824792</v>
      </c>
      <c r="AF76" s="6">
        <f>IF(G76&gt;0,J76/G76,"")</f>
        <v>0.8446204976231848</v>
      </c>
      <c r="AG76" s="1">
        <f>IF(T76&gt;0,I76/T76,"")</f>
        <v>33250.66336633663</v>
      </c>
      <c r="AH76" s="6">
        <f>IF(H76&gt;0,(L76+K76)/H76,"")</f>
        <v>1.7527079990264751</v>
      </c>
    </row>
    <row r="77" spans="1:34" ht="15">
      <c r="A77" s="7" t="s">
        <v>88</v>
      </c>
      <c r="B77" t="s">
        <v>40</v>
      </c>
      <c r="C77" t="s">
        <v>35</v>
      </c>
      <c r="D77" s="1" t="s">
        <v>89</v>
      </c>
      <c r="E77" s="1" t="s">
        <v>90</v>
      </c>
      <c r="F77" s="1">
        <v>24</v>
      </c>
      <c r="G77" s="1">
        <v>31646555</v>
      </c>
      <c r="H77" s="1">
        <v>128289594</v>
      </c>
      <c r="I77" s="1">
        <v>15793425</v>
      </c>
      <c r="J77" s="1">
        <v>26561146</v>
      </c>
      <c r="K77" s="1">
        <v>15919419</v>
      </c>
      <c r="L77" s="1">
        <v>199010149</v>
      </c>
      <c r="M77" s="1">
        <v>2772319</v>
      </c>
      <c r="N77" s="1">
        <v>651633812100</v>
      </c>
      <c r="O77" s="3"/>
      <c r="T77" s="1">
        <v>535</v>
      </c>
      <c r="U77" s="1">
        <v>22149</v>
      </c>
      <c r="V77" s="1">
        <v>13701</v>
      </c>
      <c r="W77" s="4">
        <v>0</v>
      </c>
      <c r="X77" s="4">
        <f>IF(G77&gt;0,H77/G77,"")</f>
        <v>4.053824942398943</v>
      </c>
      <c r="Y77" s="5">
        <f>IF(I77&gt;0,H77/I77,"")</f>
        <v>8.122974845544903</v>
      </c>
      <c r="Z77" s="5">
        <f>IF(T77&gt;0,(U77+V77)/T77,"")</f>
        <v>67.00934579439253</v>
      </c>
      <c r="AA77" s="6">
        <f>IF(H77&gt;0,L77/H77,"")</f>
        <v>1.5512571424927886</v>
      </c>
      <c r="AB77" s="6">
        <f>IF(G77&gt;0,L77/G77,"")</f>
        <v>6.288524896311778</v>
      </c>
      <c r="AC77" s="5">
        <f>IF(M77&gt;0,IF(H77&gt;0,M77*1000/H77,""),"")</f>
        <v>21.609850912771616</v>
      </c>
      <c r="AD77" s="1">
        <f>IF(N77&gt;0,IF(H77&gt;0,N77/H77,""),"")</f>
        <v>5079.397258829894</v>
      </c>
      <c r="AE77" s="6">
        <f>IF(I77&gt;0,L77/I77,"")</f>
        <v>12.600822747440786</v>
      </c>
      <c r="AF77" s="6">
        <f>IF(G77&gt;0,J77/G77,"")</f>
        <v>0.8393060792873032</v>
      </c>
      <c r="AG77" s="1">
        <f>IF(T77&gt;0,I77/T77,"")</f>
        <v>29520.420560747665</v>
      </c>
      <c r="AH77" s="6">
        <f>IF(H77&gt;0,(L77+K77)/H77,"")</f>
        <v>1.675346856269574</v>
      </c>
    </row>
    <row r="78" spans="1:34" ht="15">
      <c r="A78" s="7"/>
      <c r="H78" s="12">
        <f>SUM(H76:H77)</f>
        <v>182817217</v>
      </c>
      <c r="K78" s="12">
        <f>SUM(K76:K77)</f>
        <v>55554924</v>
      </c>
      <c r="L78" s="12">
        <f>SUM(L76:L77)</f>
        <v>254945645</v>
      </c>
      <c r="N78" s="12">
        <f>SUM(N76:N77)</f>
        <v>941481390988</v>
      </c>
      <c r="O78" s="3">
        <f>N78/H78</f>
        <v>5149.85079872428</v>
      </c>
      <c r="P78" s="3">
        <f>125000/(1.57*O78)</f>
        <v>15.460221568870958</v>
      </c>
      <c r="Q78" s="3">
        <f>125000/(1.3*O78)</f>
        <v>18.67119066394416</v>
      </c>
      <c r="R78" s="13">
        <f>L78/H78</f>
        <v>1.394538485945774</v>
      </c>
      <c r="S78" s="14">
        <f>(K78+L78)/H78</f>
        <v>1.6984208276182216</v>
      </c>
      <c r="U78" s="1"/>
      <c r="V78" s="1"/>
      <c r="W78" s="4"/>
      <c r="X78" s="4"/>
      <c r="Y78" s="5"/>
      <c r="AA78" s="6"/>
      <c r="AB78" s="6"/>
      <c r="AC78" s="5"/>
      <c r="AD78" s="1"/>
      <c r="AH78" s="6"/>
    </row>
    <row r="79" spans="4:33" ht="15">
      <c r="D79"/>
      <c r="E79"/>
      <c r="F79"/>
      <c r="G79"/>
      <c r="H79"/>
      <c r="I79"/>
      <c r="J79"/>
      <c r="K79"/>
      <c r="L79"/>
      <c r="M79"/>
      <c r="N79"/>
      <c r="O79" s="10"/>
      <c r="P79" s="11"/>
      <c r="Q79" s="11"/>
      <c r="R79" s="11"/>
      <c r="S79" s="11"/>
      <c r="T79"/>
      <c r="U79"/>
      <c r="V79"/>
      <c r="W79"/>
      <c r="X79"/>
      <c r="Y79"/>
      <c r="Z79"/>
      <c r="AA79"/>
      <c r="AE79"/>
      <c r="AF79"/>
      <c r="AG79"/>
    </row>
    <row r="80" spans="1:34" ht="15">
      <c r="A80" s="7" t="s">
        <v>91</v>
      </c>
      <c r="B80" t="s">
        <v>40</v>
      </c>
      <c r="C80" t="s">
        <v>35</v>
      </c>
      <c r="D80" s="1" t="s">
        <v>92</v>
      </c>
      <c r="E80" s="1" t="s">
        <v>93</v>
      </c>
      <c r="F80" s="1">
        <v>28</v>
      </c>
      <c r="G80" s="1">
        <v>17461487</v>
      </c>
      <c r="H80" s="1">
        <v>54550645</v>
      </c>
      <c r="I80" s="1">
        <v>7637823</v>
      </c>
      <c r="J80" s="1">
        <v>14810982</v>
      </c>
      <c r="K80" s="1">
        <v>11798986</v>
      </c>
      <c r="L80" s="1">
        <v>82267568</v>
      </c>
      <c r="M80" s="1">
        <v>1530612</v>
      </c>
      <c r="N80" s="1">
        <v>374015355400</v>
      </c>
      <c r="O80" s="3"/>
      <c r="T80" s="1">
        <v>269</v>
      </c>
      <c r="U80" s="1">
        <v>9779</v>
      </c>
      <c r="V80" s="1">
        <v>6993</v>
      </c>
      <c r="W80" s="4">
        <v>0</v>
      </c>
      <c r="X80" s="4">
        <f>IF(G80&gt;0,H80/G80,"")</f>
        <v>3.1240549559152666</v>
      </c>
      <c r="Y80" s="5">
        <f>IF(I80&gt;0,H80/I80,"")</f>
        <v>7.142171925167682</v>
      </c>
      <c r="Z80" s="5">
        <f>IF(T80&gt;0,(U80+V80)/T80,"")</f>
        <v>62.34944237918216</v>
      </c>
      <c r="AA80" s="6">
        <f>IF(H80&gt;0,L80/H80,"")</f>
        <v>1.508095238837231</v>
      </c>
      <c r="AB80" s="6">
        <f>IF(G80&gt;0,L80/G80,"")</f>
        <v>4.711372404881669</v>
      </c>
      <c r="AC80" s="5">
        <f>IF(M80&gt;0,IF(H80&gt;0,M80*1000/H80,""),"")</f>
        <v>28.058549995146713</v>
      </c>
      <c r="AD80" s="1">
        <f>IF(N80&gt;0,IF(H80&gt;0,N80/H80,""),"")</f>
        <v>6856.29574865705</v>
      </c>
      <c r="AE80" s="6">
        <f>IF(I80&gt;0,L80/I80,"")</f>
        <v>10.771075475302322</v>
      </c>
      <c r="AF80" s="6">
        <f>IF(G80&gt;0,J80/G80,"")</f>
        <v>0.8482085174074808</v>
      </c>
      <c r="AG80" s="1">
        <f>IF(T80&gt;0,I80/T80,"")</f>
        <v>28393.39405204461</v>
      </c>
      <c r="AH80" s="6">
        <f>IF(H80&gt;0,(L80+K80)/H80,"")</f>
        <v>1.7243893999786803</v>
      </c>
    </row>
    <row r="81" spans="1:34" ht="15">
      <c r="A81" s="7" t="s">
        <v>91</v>
      </c>
      <c r="B81" t="s">
        <v>38</v>
      </c>
      <c r="C81" t="s">
        <v>35</v>
      </c>
      <c r="D81" s="1" t="s">
        <v>92</v>
      </c>
      <c r="E81" s="1" t="s">
        <v>93</v>
      </c>
      <c r="F81" s="1">
        <v>28</v>
      </c>
      <c r="G81" s="1">
        <v>14489691</v>
      </c>
      <c r="H81" s="1">
        <v>78760310</v>
      </c>
      <c r="I81" s="1">
        <v>4127718</v>
      </c>
      <c r="J81" s="1">
        <v>12290279</v>
      </c>
      <c r="K81" s="1">
        <v>28893534</v>
      </c>
      <c r="L81" s="1">
        <v>47424055</v>
      </c>
      <c r="M81" s="1">
        <v>625182</v>
      </c>
      <c r="N81" s="1">
        <v>368398420880</v>
      </c>
      <c r="O81" s="3"/>
      <c r="T81" s="1">
        <v>76</v>
      </c>
      <c r="U81" s="1">
        <v>4864</v>
      </c>
      <c r="V81" s="1">
        <v>12800</v>
      </c>
      <c r="W81" s="4">
        <v>73.1</v>
      </c>
      <c r="X81" s="4">
        <f>IF(G81&gt;0,H81/G81,"")</f>
        <v>5.435610048551069</v>
      </c>
      <c r="Y81" s="5">
        <f>IF(I81&gt;0,H81/I81,"")</f>
        <v>19.08083594857982</v>
      </c>
      <c r="Z81" s="5">
        <f>IF(T81&gt;0,(U81+V81)/T81,"")</f>
        <v>232.42105263157896</v>
      </c>
      <c r="AA81" s="6">
        <f>IF(H81&gt;0,L81/H81,"")</f>
        <v>0.6021313907982333</v>
      </c>
      <c r="AB81" s="6">
        <f>IF(G81&gt;0,L81/G81,"")</f>
        <v>3.272951438370908</v>
      </c>
      <c r="AC81" s="5">
        <f>IF(M81&gt;0,IF(H81&gt;0,M81*1000/H81,""),"")</f>
        <v>7.9377798284440475</v>
      </c>
      <c r="AD81" s="1">
        <f>IF(N81&gt;0,IF(H81&gt;0,N81/H81,""),"")</f>
        <v>4677.462809376956</v>
      </c>
      <c r="AE81" s="6">
        <f>IF(I81&gt;0,L81/I81,"")</f>
        <v>11.489170287311294</v>
      </c>
      <c r="AF81" s="6">
        <f>IF(G81&gt;0,J81/G81,"")</f>
        <v>0.8482084952674284</v>
      </c>
      <c r="AG81" s="1">
        <f>IF(T81&gt;0,I81/T81,"")</f>
        <v>54312.07894736842</v>
      </c>
      <c r="AH81" s="6">
        <f>IF(H81&gt;0,(L81+K81)/H81,"")</f>
        <v>0.9689853810885204</v>
      </c>
    </row>
    <row r="82" spans="1:34" ht="15">
      <c r="A82" s="7"/>
      <c r="H82" s="12">
        <f>SUM(H80:H81)</f>
        <v>133310955</v>
      </c>
      <c r="K82" s="12">
        <f>SUM(K80:K81)</f>
        <v>40692520</v>
      </c>
      <c r="L82" s="12">
        <f>SUM(L80:L81)</f>
        <v>129691623</v>
      </c>
      <c r="N82" s="12">
        <f>SUM(N80:N81)</f>
        <v>742413776280</v>
      </c>
      <c r="O82" s="3">
        <f>N82/H82</f>
        <v>5569.038015517929</v>
      </c>
      <c r="P82" s="3">
        <f>125000/(1.57*O82)</f>
        <v>14.296514797179002</v>
      </c>
      <c r="Q82" s="3">
        <f>125000/(1.3*O82)</f>
        <v>17.265790947362333</v>
      </c>
      <c r="R82" s="13">
        <f>L82/H82</f>
        <v>0.9728504532879537</v>
      </c>
      <c r="S82" s="14">
        <f>(K82+L82)/H82</f>
        <v>1.2780955848677253</v>
      </c>
      <c r="U82" s="1"/>
      <c r="V82" s="1"/>
      <c r="W82" s="4"/>
      <c r="X82" s="4"/>
      <c r="Y82" s="5"/>
      <c r="AA82" s="6"/>
      <c r="AB82" s="6"/>
      <c r="AC82" s="5"/>
      <c r="AD82" s="1"/>
      <c r="AH82" s="6"/>
    </row>
    <row r="83" spans="4:33" ht="15">
      <c r="D83"/>
      <c r="E83"/>
      <c r="F83"/>
      <c r="G83"/>
      <c r="H83"/>
      <c r="I83"/>
      <c r="J83"/>
      <c r="K83"/>
      <c r="L83"/>
      <c r="M83"/>
      <c r="N83"/>
      <c r="O83" s="10"/>
      <c r="P83" s="11"/>
      <c r="Q83" s="11"/>
      <c r="R83" s="11"/>
      <c r="S83" s="11"/>
      <c r="T83"/>
      <c r="U83"/>
      <c r="V83"/>
      <c r="W83"/>
      <c r="X83"/>
      <c r="Y83"/>
      <c r="Z83"/>
      <c r="AA83"/>
      <c r="AE83"/>
      <c r="AF83"/>
      <c r="AG83"/>
    </row>
    <row r="84" spans="4:33" ht="15">
      <c r="D84" s="9" t="s">
        <v>94</v>
      </c>
      <c r="E84"/>
      <c r="F84"/>
      <c r="G84"/>
      <c r="H84"/>
      <c r="I84"/>
      <c r="J84"/>
      <c r="K84"/>
      <c r="L84"/>
      <c r="M84"/>
      <c r="N84"/>
      <c r="O84" s="3">
        <f>SUM(O2:O82)/16</f>
        <v>4026.7709446284625</v>
      </c>
      <c r="P84" s="11">
        <f>SUM(P2:P82)/16</f>
        <v>20.58754231292307</v>
      </c>
      <c r="Q84" s="11">
        <f>SUM(Q2:Q82)/16</f>
        <v>24.863416485607097</v>
      </c>
      <c r="R84" s="11">
        <f>SUM(R2:R82)/16</f>
        <v>0.7343315953237373</v>
      </c>
      <c r="S84" s="11">
        <f>SUM(S2:S82)/16</f>
        <v>1.0883675297021511</v>
      </c>
      <c r="T84"/>
      <c r="U84"/>
      <c r="V84"/>
      <c r="W84"/>
      <c r="X84"/>
      <c r="Y84"/>
      <c r="Z84"/>
      <c r="AA84"/>
      <c r="AE84"/>
      <c r="AF84"/>
      <c r="AG84"/>
    </row>
    <row r="85" spans="1:33" ht="15">
      <c r="A85" s="9"/>
      <c r="B85" s="9"/>
      <c r="C85" s="9"/>
      <c r="D85" s="9"/>
      <c r="E85" s="9"/>
      <c r="F85" s="9"/>
      <c r="G85" s="9"/>
      <c r="H85" s="9" t="s">
        <v>95</v>
      </c>
      <c r="I85"/>
      <c r="J85"/>
      <c r="K85"/>
      <c r="L85"/>
      <c r="M85"/>
      <c r="N85"/>
      <c r="O85" s="10"/>
      <c r="P85" s="11"/>
      <c r="Q85" s="11"/>
      <c r="R85" s="11"/>
      <c r="S85" s="11"/>
      <c r="T85"/>
      <c r="U85"/>
      <c r="V85"/>
      <c r="W85"/>
      <c r="X85"/>
      <c r="Y85"/>
      <c r="Z85"/>
      <c r="AA85"/>
      <c r="AE85"/>
      <c r="AF85"/>
      <c r="AG85"/>
    </row>
  </sheetData>
  <dataValidations count="1">
    <dataValidation allowBlank="1" showErrorMessage="1" sqref="X4:AH8 X10:AH20 X22:AH64 X66:AH70 X72:AH74 X76:AH78 X80:AH82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 O'Toole</dc:creator>
  <cp:keywords/>
  <dc:description/>
  <cp:lastModifiedBy/>
  <dcterms:created xsi:type="dcterms:W3CDTF">2008-11-25T19:24:42Z</dcterms:created>
  <dcterms:modified xsi:type="dcterms:W3CDTF">2009-10-25T02:57:18Z</dcterms:modified>
  <cp:category/>
  <cp:version/>
  <cp:contentType/>
  <cp:contentStatus/>
  <cp:revision>8</cp:revision>
</cp:coreProperties>
</file>