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6384" windowHeight="8192" tabRatio="500" activeTab="0"/>
  </bookViews>
  <sheets>
    <sheet name="Sheet1" sheetId="1" r:id="rId1"/>
  </sheets>
  <definedNames>
    <definedName name="Excel_BuiltIn__FilterDatabase_1">'Sheet1'!$A$1:$AA$14</definedName>
  </definedNames>
  <calcPr fullCalcOnLoad="1"/>
</workbook>
</file>

<file path=xl/sharedStrings.xml><?xml version="1.0" encoding="utf-8"?>
<sst xmlns="http://schemas.openxmlformats.org/spreadsheetml/2006/main" count="80" uniqueCount="62">
  <si>
    <t>ID</t>
  </si>
  <si>
    <t>mode</t>
  </si>
  <si>
    <t>service</t>
  </si>
  <si>
    <t>Agency</t>
  </si>
  <si>
    <t>City</t>
  </si>
  <si>
    <t>Trips</t>
  </si>
  <si>
    <t>Pass Miles</t>
  </si>
  <si>
    <t>Veh Rev Mi</t>
  </si>
  <si>
    <t>Fares</t>
  </si>
  <si>
    <t>Capital cost</t>
  </si>
  <si>
    <t>Operating cost</t>
  </si>
  <si>
    <t>Employee hours</t>
  </si>
  <si>
    <t>BTUs</t>
  </si>
  <si>
    <t># of vehs</t>
  </si>
  <si>
    <t>Seats</t>
  </si>
  <si>
    <t>Standing</t>
  </si>
  <si>
    <t>Directional route miles</t>
  </si>
  <si>
    <t>PM/Trip</t>
  </si>
  <si>
    <t>PM/VRM</t>
  </si>
  <si>
    <t>Capacity</t>
  </si>
  <si>
    <t>Op/pm</t>
  </si>
  <si>
    <t>Op/trip</t>
  </si>
  <si>
    <t>Empl/1000 pm</t>
  </si>
  <si>
    <t>Op/vrm</t>
  </si>
  <si>
    <t>Fare/trip</t>
  </si>
  <si>
    <t>VRM/vehicles</t>
  </si>
  <si>
    <t>Cost/pm</t>
  </si>
  <si>
    <t>Opr Cost/pm</t>
  </si>
  <si>
    <t>BTU/pm</t>
  </si>
  <si>
    <t>9154</t>
  </si>
  <si>
    <t>LR</t>
  </si>
  <si>
    <t>DO</t>
  </si>
  <si>
    <t>Los Angeles County Metropolitan Transportation Authority</t>
  </si>
  <si>
    <t>Los Angeles, CA</t>
  </si>
  <si>
    <t>9026</t>
  </si>
  <si>
    <t>San Diego Metropolitan Transit System</t>
  </si>
  <si>
    <t>San Diego, CA</t>
  </si>
  <si>
    <t>0008</t>
  </si>
  <si>
    <t>Tri-County Metropolitan Transportation District of Oregon</t>
  </si>
  <si>
    <t>Portland, OR</t>
  </si>
  <si>
    <t>1003</t>
  </si>
  <si>
    <t>Massachusetts Bay Transportation Authority</t>
  </si>
  <si>
    <t>Boston, MA</t>
  </si>
  <si>
    <t>6056</t>
  </si>
  <si>
    <t>Dallas Area Rapid Transit</t>
  </si>
  <si>
    <t>Dallas, TX</t>
  </si>
  <si>
    <t>7006</t>
  </si>
  <si>
    <t>Bi-State Development Agency</t>
  </si>
  <si>
    <t>St. Louis, MO</t>
  </si>
  <si>
    <t>8006</t>
  </si>
  <si>
    <t>Denver Regional Transportation District</t>
  </si>
  <si>
    <t>Denver, CO</t>
  </si>
  <si>
    <t>9015</t>
  </si>
  <si>
    <t>San Francisco Municipal Railway</t>
  </si>
  <si>
    <t>San Francisco, CA</t>
  </si>
  <si>
    <t>8001</t>
  </si>
  <si>
    <t>Utah Transit Authority</t>
  </si>
  <si>
    <t>Salt Lake City, UT</t>
  </si>
  <si>
    <t>9019</t>
  </si>
  <si>
    <t>Sacramento Regional Transit District</t>
  </si>
  <si>
    <t>Sacramento, CA</t>
  </si>
  <si>
    <t>Average of Top Ten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</si>
</sst>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"/>
    <numFmt numFmtId="166" formatCode="#,##0.0"/>
    <numFmt numFmtId="167" formatCode="0.0"/>
    <numFmt numFmtId="168" formatCode="0.00"/>
    <numFmt numFmtId="169" formatCode="\$#,##0.00\ ;&quot;($&quot;#,##0.00\)"/>
    <numFmt numFmtId="170" formatCode="@"/>
  </numFmts>
  <fonts count="4">
    <font>
      <sz val="12"/>
      <name val="Courier New"/>
      <family val="3"/>
    </font>
    <font>
      <sz val="10"/>
      <name val="Arial"/>
      <family val="0"/>
    </font>
    <font>
      <b/>
      <sz val="14"/>
      <name val="Courier New"/>
      <family val="3"/>
    </font>
    <font>
      <b/>
      <sz val="12"/>
      <name val="Courier New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2">
    <xf numFmtId="164" fontId="0" fillId="0" borderId="0" xfId="0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170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8" fontId="3" fillId="0" borderId="0" xfId="0" applyNumberFormat="1" applyFont="1" applyAlignment="1">
      <alignment/>
    </xf>
    <xf numFmtId="169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14"/>
  <sheetViews>
    <sheetView tabSelected="1" workbookViewId="0" topLeftCell="A1">
      <pane xSplit="4" ySplit="1" topLeftCell="E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F1" sqref="F1:F65536"/>
    </sheetView>
  </sheetViews>
  <sheetFormatPr defaultColWidth="11.19921875" defaultRowHeight="15.75"/>
  <cols>
    <col min="1" max="2" width="5" style="0" customWidth="1"/>
    <col min="3" max="3" width="5.3984375" style="0" customWidth="1"/>
    <col min="4" max="4" width="20.09765625" style="1" customWidth="1"/>
    <col min="5" max="5" width="15" style="1" customWidth="1"/>
    <col min="6" max="6" width="14.69921875" style="1" customWidth="1"/>
    <col min="7" max="7" width="15" style="1" customWidth="1"/>
    <col min="8" max="8" width="15.59765625" style="1" customWidth="1"/>
    <col min="9" max="9" width="15" style="1" customWidth="1"/>
    <col min="10" max="10" width="15.296875" style="1" customWidth="1"/>
    <col min="11" max="11" width="17.296875" style="1" customWidth="1"/>
    <col min="12" max="12" width="12.69921875" style="1" customWidth="1"/>
    <col min="13" max="13" width="20" style="1" customWidth="1"/>
    <col min="14" max="14" width="10.69921875" style="1" customWidth="1"/>
    <col min="15" max="15" width="10.69921875" style="2" customWidth="1"/>
    <col min="16" max="16" width="10.69921875" style="3" customWidth="1"/>
    <col min="17" max="17" width="13" style="3" customWidth="1"/>
    <col min="18" max="18" width="10.69921875" style="4" customWidth="1"/>
    <col min="19" max="19" width="14" style="4" customWidth="1"/>
    <col min="20" max="20" width="10.69921875" style="3" customWidth="1"/>
    <col min="21" max="21" width="15" style="1" customWidth="1"/>
    <col min="22" max="22" width="12" style="0" customWidth="1"/>
    <col min="24" max="24" width="10.69921875" style="4" customWidth="1"/>
    <col min="25" max="25" width="13" style="4" customWidth="1"/>
    <col min="26" max="26" width="10.69921875" style="1" customWidth="1"/>
    <col min="27" max="28" width="10.8984375" style="5" customWidth="1"/>
  </cols>
  <sheetData>
    <row r="1" spans="1:29" ht="15">
      <c r="A1" s="6" t="s">
        <v>0</v>
      </c>
      <c r="B1" t="s">
        <v>1</v>
      </c>
      <c r="C1" t="s">
        <v>2</v>
      </c>
      <c r="D1" s="7" t="s">
        <v>3</v>
      </c>
      <c r="E1" s="7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2" t="s">
        <v>17</v>
      </c>
      <c r="S1" s="3" t="s">
        <v>18</v>
      </c>
      <c r="T1" s="3" t="s">
        <v>19</v>
      </c>
      <c r="U1" s="4" t="s">
        <v>20</v>
      </c>
      <c r="V1" s="4" t="s">
        <v>21</v>
      </c>
      <c r="W1" s="3" t="s">
        <v>22</v>
      </c>
      <c r="X1" s="4" t="s">
        <v>23</v>
      </c>
      <c r="Y1" s="4" t="s">
        <v>24</v>
      </c>
      <c r="Z1" s="1" t="s">
        <v>25</v>
      </c>
      <c r="AA1" s="5" t="s">
        <v>26</v>
      </c>
      <c r="AB1" s="5" t="s">
        <v>27</v>
      </c>
      <c r="AC1" s="1" t="s">
        <v>28</v>
      </c>
    </row>
    <row r="2" spans="1:29" ht="15">
      <c r="A2" s="6" t="s">
        <v>29</v>
      </c>
      <c r="B2" t="s">
        <v>30</v>
      </c>
      <c r="C2" t="s">
        <v>31</v>
      </c>
      <c r="D2" s="1" t="s">
        <v>32</v>
      </c>
      <c r="E2" s="1" t="s">
        <v>33</v>
      </c>
      <c r="F2" s="1">
        <v>41345303</v>
      </c>
      <c r="G2" s="1">
        <v>291157513</v>
      </c>
      <c r="H2" s="1">
        <v>8687836</v>
      </c>
      <c r="I2" s="1">
        <v>20751540</v>
      </c>
      <c r="J2" s="1">
        <v>257727801</v>
      </c>
      <c r="K2" s="1">
        <v>144465587</v>
      </c>
      <c r="L2" s="1">
        <v>1714494</v>
      </c>
      <c r="M2" s="1">
        <v>919556553230</v>
      </c>
      <c r="N2" s="1">
        <v>121</v>
      </c>
      <c r="O2" s="1">
        <v>9196</v>
      </c>
      <c r="P2" s="1">
        <v>8228</v>
      </c>
      <c r="Q2" s="2">
        <v>116.3</v>
      </c>
      <c r="R2" s="2">
        <f>IF(F2&gt;0,G2/F2,"")</f>
        <v>7.042094068097651</v>
      </c>
      <c r="S2" s="3">
        <f>IF(H2&gt;0,G2/H2,"")</f>
        <v>33.51323770384248</v>
      </c>
      <c r="T2" s="3">
        <f>IF(N2&gt;0,(O2+P2)/N2,"")</f>
        <v>144</v>
      </c>
      <c r="U2" s="4">
        <f>IF(G2&gt;0,K2/G2,"")</f>
        <v>0.4961767447161839</v>
      </c>
      <c r="V2" s="4">
        <f>IF(F2&gt;0,K2/F2,"")</f>
        <v>3.494123310693841</v>
      </c>
      <c r="W2" s="3">
        <f>IF(L2&gt;0,IF(G2&gt;0,L2*1000/G2,""),"")</f>
        <v>5.888544596821034</v>
      </c>
      <c r="X2" s="4">
        <f>IF(H2&gt;0,K2/H2,"")</f>
        <v>16.628489188792237</v>
      </c>
      <c r="Y2" s="4">
        <f>IF(F2&gt;0,I2/F2,"")</f>
        <v>0.5019080401950374</v>
      </c>
      <c r="Z2" s="1">
        <f>IF(N2&gt;0,H2/N2,"")</f>
        <v>71800.29752066116</v>
      </c>
      <c r="AA2" s="5">
        <f>IF(G2&gt;0,(K2+J2)/G2,"")</f>
        <v>1.3813601574485217</v>
      </c>
      <c r="AB2" s="5">
        <f>IF(G2&gt;0,(K2)/G2,"")</f>
        <v>0.4961767447161839</v>
      </c>
      <c r="AC2" s="1">
        <f>IF(M2&gt;0,IF(G2&gt;0,M2/G2,""),"")</f>
        <v>3158.278636725407</v>
      </c>
    </row>
    <row r="3" spans="1:29" ht="15">
      <c r="A3" s="6" t="s">
        <v>34</v>
      </c>
      <c r="B3" t="s">
        <v>30</v>
      </c>
      <c r="C3" t="s">
        <v>31</v>
      </c>
      <c r="D3" s="1" t="s">
        <v>35</v>
      </c>
      <c r="E3" s="1" t="s">
        <v>36</v>
      </c>
      <c r="F3" s="1">
        <v>35114385</v>
      </c>
      <c r="G3" s="1">
        <v>207726689</v>
      </c>
      <c r="H3" s="1">
        <v>7940011</v>
      </c>
      <c r="I3" s="1">
        <v>27401733</v>
      </c>
      <c r="J3" s="1">
        <v>30279593</v>
      </c>
      <c r="K3" s="1">
        <v>55951561</v>
      </c>
      <c r="L3" s="1">
        <v>933805</v>
      </c>
      <c r="M3" s="1">
        <v>428923268067</v>
      </c>
      <c r="N3" s="1">
        <v>134</v>
      </c>
      <c r="O3" s="1">
        <v>8620</v>
      </c>
      <c r="P3" s="1">
        <v>16198</v>
      </c>
      <c r="Q3" s="2">
        <v>102.6</v>
      </c>
      <c r="R3" s="2">
        <f>IF(F3&gt;0,G3/F3,"")</f>
        <v>5.915714855891681</v>
      </c>
      <c r="S3" s="3">
        <f>IF(H3&gt;0,G3/H3,"")</f>
        <v>26.16201526672948</v>
      </c>
      <c r="T3" s="3">
        <f>IF(N3&gt;0,(O3+P3)/N3,"")</f>
        <v>185.2089552238806</v>
      </c>
      <c r="U3" s="4">
        <f>IF(G3&gt;0,K3/G3,"")</f>
        <v>0.2693518164148854</v>
      </c>
      <c r="V3" s="4">
        <f>IF(F3&gt;0,K3/F3,"")</f>
        <v>1.5934085418269464</v>
      </c>
      <c r="W3" s="3">
        <f>IF(L3&gt;0,IF(G3&gt;0,L3*1000/G3,""),"")</f>
        <v>4.495353988913769</v>
      </c>
      <c r="X3" s="4">
        <f>IF(H3&gt;0,K3/H3,"")</f>
        <v>7.046786333167549</v>
      </c>
      <c r="Y3" s="4">
        <f>IF(F3&gt;0,I3/F3,"")</f>
        <v>0.7803563411405325</v>
      </c>
      <c r="Z3" s="1">
        <f>IF(N3&gt;0,H3/N3,"")</f>
        <v>59253.81343283582</v>
      </c>
      <c r="AA3" s="5">
        <f>IF(G3&gt;0,(K3+J3)/G3,"")</f>
        <v>0.4151183192449575</v>
      </c>
      <c r="AB3" s="5">
        <f>IF(G3&gt;0,(K3)/G3,"")</f>
        <v>0.2693518164148854</v>
      </c>
      <c r="AC3" s="1">
        <f>IF(M3&gt;0,IF(G3&gt;0,M3/G3,""),"")</f>
        <v>2064.844291948446</v>
      </c>
    </row>
    <row r="4" spans="1:29" ht="15">
      <c r="A4" s="6" t="s">
        <v>37</v>
      </c>
      <c r="B4" t="s">
        <v>30</v>
      </c>
      <c r="C4" t="s">
        <v>31</v>
      </c>
      <c r="D4" s="1" t="s">
        <v>38</v>
      </c>
      <c r="E4" s="1" t="s">
        <v>39</v>
      </c>
      <c r="F4" s="1">
        <v>36123810</v>
      </c>
      <c r="G4" s="1">
        <v>186540535</v>
      </c>
      <c r="H4" s="1">
        <v>6564411</v>
      </c>
      <c r="I4" s="1">
        <v>29337862</v>
      </c>
      <c r="J4" s="1">
        <v>133417321</v>
      </c>
      <c r="K4" s="1">
        <v>73656174</v>
      </c>
      <c r="L4" s="1">
        <v>1201104</v>
      </c>
      <c r="M4" s="1">
        <v>445186101507</v>
      </c>
      <c r="N4" s="1">
        <v>115</v>
      </c>
      <c r="O4" s="1">
        <v>7442</v>
      </c>
      <c r="P4" s="1">
        <v>11580</v>
      </c>
      <c r="Q4" s="2">
        <v>95.1</v>
      </c>
      <c r="R4" s="2">
        <f>IF(F4&gt;0,G4/F4,"")</f>
        <v>5.163921939573926</v>
      </c>
      <c r="S4" s="3">
        <f>IF(H4&gt;0,G4/H4,"")</f>
        <v>28.416949365297206</v>
      </c>
      <c r="T4" s="3">
        <f>IF(N4&gt;0,(O4+P4)/N4,"")</f>
        <v>165.40869565217392</v>
      </c>
      <c r="U4" s="4">
        <f>IF(G4&gt;0,K4/G4,"")</f>
        <v>0.39485345102071245</v>
      </c>
      <c r="V4" s="4">
        <f>IF(F4&gt;0,K4/F4,"")</f>
        <v>2.038992398642336</v>
      </c>
      <c r="W4" s="3">
        <f>IF(L4&gt;0,IF(G4&gt;0,L4*1000/G4,""),"")</f>
        <v>6.438836470582654</v>
      </c>
      <c r="X4" s="4">
        <f>IF(H4&gt;0,K4/H4,"")</f>
        <v>11.220530524368447</v>
      </c>
      <c r="Y4" s="4">
        <f>IF(F4&gt;0,I4/F4,"")</f>
        <v>0.8121475004989783</v>
      </c>
      <c r="Z4" s="1">
        <f>IF(N4&gt;0,H4/N4,"")</f>
        <v>57081.8347826087</v>
      </c>
      <c r="AA4" s="5">
        <f>IF(G4&gt;0,(K4+J4)/G4,"")</f>
        <v>1.1100723764944707</v>
      </c>
      <c r="AB4" s="5">
        <f>IF(G4&gt;0,(K4)/G4,"")</f>
        <v>0.39485345102071245</v>
      </c>
      <c r="AC4" s="1">
        <f>IF(M4&gt;0,IF(G4&gt;0,M4/G4,""),"")</f>
        <v>2386.53814039399</v>
      </c>
    </row>
    <row r="5" spans="1:29" ht="15">
      <c r="A5" s="6" t="s">
        <v>40</v>
      </c>
      <c r="B5" t="s">
        <v>30</v>
      </c>
      <c r="C5" t="s">
        <v>31</v>
      </c>
      <c r="D5" s="1" t="s">
        <v>41</v>
      </c>
      <c r="E5" s="1" t="s">
        <v>42</v>
      </c>
      <c r="F5" s="1">
        <v>70165550</v>
      </c>
      <c r="G5" s="1">
        <v>176196470</v>
      </c>
      <c r="H5" s="1">
        <v>5736803</v>
      </c>
      <c r="I5" s="1">
        <v>65031733</v>
      </c>
      <c r="J5" s="1">
        <v>98209592</v>
      </c>
      <c r="K5" s="1">
        <v>120439871</v>
      </c>
      <c r="L5" s="1">
        <v>2021707</v>
      </c>
      <c r="M5" s="1">
        <v>532716458050</v>
      </c>
      <c r="N5" s="1">
        <v>211</v>
      </c>
      <c r="O5" s="1">
        <v>9530</v>
      </c>
      <c r="P5" s="1">
        <v>41779</v>
      </c>
      <c r="Q5" s="2">
        <v>78</v>
      </c>
      <c r="R5" s="2">
        <f>IF(F5&gt;0,G5/F5,"")</f>
        <v>2.511153550424674</v>
      </c>
      <c r="S5" s="3">
        <f>IF(H5&gt;0,G5/H5,"")</f>
        <v>30.71335550479945</v>
      </c>
      <c r="T5" s="3">
        <f>IF(N5&gt;0,(O5+P5)/N5,"")</f>
        <v>243.17061611374407</v>
      </c>
      <c r="U5" s="4">
        <f>IF(G5&gt;0,K5/G5,"")</f>
        <v>0.6835543924347633</v>
      </c>
      <c r="V5" s="4">
        <f>IF(F5&gt;0,K5/F5,"")</f>
        <v>1.716510039470937</v>
      </c>
      <c r="W5" s="3">
        <f>IF(L5&gt;0,IF(G5&gt;0,L5*1000/G5,""),"")</f>
        <v>11.474162904625729</v>
      </c>
      <c r="X5" s="4">
        <f>IF(H5&gt;0,K5/H5,"")</f>
        <v>20.994249061716083</v>
      </c>
      <c r="Y5" s="4">
        <f>IF(F5&gt;0,I5/F5,"")</f>
        <v>0.9268327975765885</v>
      </c>
      <c r="Z5" s="1">
        <f>IF(N5&gt;0,H5/N5,"")</f>
        <v>27188.63981042654</v>
      </c>
      <c r="AA5" s="5">
        <f>IF(G5&gt;0,(K5+J5)/G5,"")</f>
        <v>1.2409412231697945</v>
      </c>
      <c r="AB5" s="5">
        <f>IF(G5&gt;0,(K5)/G5,"")</f>
        <v>0.6835543924347633</v>
      </c>
      <c r="AC5" s="1">
        <f>IF(M5&gt;0,IF(G5&gt;0,M5/G5,""),"")</f>
        <v>3023.422989404952</v>
      </c>
    </row>
    <row r="6" spans="1:29" ht="15">
      <c r="A6" s="6" t="s">
        <v>43</v>
      </c>
      <c r="B6" t="s">
        <v>30</v>
      </c>
      <c r="C6" t="s">
        <v>31</v>
      </c>
      <c r="D6" s="1" t="s">
        <v>44</v>
      </c>
      <c r="E6" s="1" t="s">
        <v>45</v>
      </c>
      <c r="F6" s="1">
        <v>17892532</v>
      </c>
      <c r="G6" s="1">
        <v>138867254</v>
      </c>
      <c r="H6" s="1">
        <v>5224548</v>
      </c>
      <c r="I6" s="1">
        <v>9275625</v>
      </c>
      <c r="J6" s="1">
        <v>345674354</v>
      </c>
      <c r="K6" s="1">
        <v>79815909</v>
      </c>
      <c r="L6" s="1">
        <v>1565129</v>
      </c>
      <c r="M6" s="1">
        <v>615565367088</v>
      </c>
      <c r="N6" s="1">
        <v>107</v>
      </c>
      <c r="O6" s="1">
        <v>7704</v>
      </c>
      <c r="P6" s="1">
        <v>12198</v>
      </c>
      <c r="Q6" s="2">
        <v>98.4</v>
      </c>
      <c r="R6" s="2">
        <f>IF(F6&gt;0,G6/F6,"")</f>
        <v>7.761185169320921</v>
      </c>
      <c r="S6" s="3">
        <f>IF(H6&gt;0,G6/H6,"")</f>
        <v>26.579764220751727</v>
      </c>
      <c r="T6" s="3">
        <f>IF(N6&gt;0,(O6+P6)/N6,"")</f>
        <v>186</v>
      </c>
      <c r="U6" s="4">
        <f>IF(G6&gt;0,K6/G6,"")</f>
        <v>0.5747640764899117</v>
      </c>
      <c r="V6" s="4">
        <f>IF(F6&gt;0,K6/F6,"")</f>
        <v>4.460850426311938</v>
      </c>
      <c r="W6" s="3">
        <f>IF(L6&gt;0,IF(G6&gt;0,L6*1000/G6,""),"")</f>
        <v>11.270684448041292</v>
      </c>
      <c r="X6" s="4">
        <f>IF(H6&gt;0,K6/H6,"")</f>
        <v>15.277093635659964</v>
      </c>
      <c r="Y6" s="4">
        <f>IF(F6&gt;0,I6/F6,"")</f>
        <v>0.51840762391818</v>
      </c>
      <c r="Z6" s="1">
        <f>IF(N6&gt;0,H6/N6,"")</f>
        <v>48827.55140186916</v>
      </c>
      <c r="AA6" s="5">
        <f>IF(G6&gt;0,(K6+J6)/G6,"")</f>
        <v>3.064007177674875</v>
      </c>
      <c r="AB6" s="5">
        <f>IF(G6&gt;0,(K6)/G6,"")</f>
        <v>0.5747640764899117</v>
      </c>
      <c r="AC6" s="1">
        <f>IF(M6&gt;0,IF(G6&gt;0,M6/G6,""),"")</f>
        <v>4432.761139555622</v>
      </c>
    </row>
    <row r="7" spans="1:29" ht="15">
      <c r="A7" s="6" t="s">
        <v>46</v>
      </c>
      <c r="B7" t="s">
        <v>30</v>
      </c>
      <c r="C7" t="s">
        <v>31</v>
      </c>
      <c r="D7" s="1" t="s">
        <v>47</v>
      </c>
      <c r="E7" s="1" t="s">
        <v>48</v>
      </c>
      <c r="F7" s="1">
        <v>21783634</v>
      </c>
      <c r="G7" s="1">
        <v>137439468</v>
      </c>
      <c r="H7" s="1">
        <v>6193455</v>
      </c>
      <c r="I7" s="1">
        <v>17049269</v>
      </c>
      <c r="J7" s="1">
        <v>72278886</v>
      </c>
      <c r="K7" s="1">
        <v>51397271</v>
      </c>
      <c r="L7" s="1">
        <v>812973</v>
      </c>
      <c r="M7" s="1">
        <v>368881810486</v>
      </c>
      <c r="N7" s="1">
        <v>87</v>
      </c>
      <c r="O7" s="1">
        <v>6264</v>
      </c>
      <c r="P7" s="1">
        <v>9222</v>
      </c>
      <c r="Q7" s="2">
        <v>96.3</v>
      </c>
      <c r="R7" s="2">
        <f>IF(F7&gt;0,G7/F7,"")</f>
        <v>6.309299357490123</v>
      </c>
      <c r="S7" s="3">
        <f>IF(H7&gt;0,G7/H7,"")</f>
        <v>22.191082037408844</v>
      </c>
      <c r="T7" s="3">
        <f>IF(N7&gt;0,(O7+P7)/N7,"")</f>
        <v>178</v>
      </c>
      <c r="U7" s="4">
        <f>IF(G7&gt;0,K7/G7,"")</f>
        <v>0.3739629652815594</v>
      </c>
      <c r="V7" s="4">
        <f>IF(F7&gt;0,K7/F7,"")</f>
        <v>2.359444296576044</v>
      </c>
      <c r="W7" s="3">
        <f>IF(L7&gt;0,IF(G7&gt;0,L7*1000/G7,""),"")</f>
        <v>5.915134945079968</v>
      </c>
      <c r="X7" s="4">
        <f>IF(H7&gt;0,K7/H7,"")</f>
        <v>8.298642841515761</v>
      </c>
      <c r="Y7" s="4">
        <f>IF(F7&gt;0,I7/F7,"")</f>
        <v>0.7826641321645416</v>
      </c>
      <c r="Z7" s="1">
        <f>IF(N7&gt;0,H7/N7,"")</f>
        <v>71189.13793103448</v>
      </c>
      <c r="AA7" s="5">
        <f>IF(G7&gt;0,(K7+J7)/G7,"")</f>
        <v>0.8998591074290246</v>
      </c>
      <c r="AB7" s="5">
        <f>IF(G7&gt;0,(K7)/G7,"")</f>
        <v>0.3739629652815594</v>
      </c>
      <c r="AC7" s="1">
        <f>IF(M7&gt;0,IF(G7&gt;0,M7/G7,""),"")</f>
        <v>2683.95836984759</v>
      </c>
    </row>
    <row r="8" spans="1:29" ht="15">
      <c r="A8" s="6" t="s">
        <v>49</v>
      </c>
      <c r="B8" t="s">
        <v>30</v>
      </c>
      <c r="C8" t="s">
        <v>31</v>
      </c>
      <c r="D8" s="1" t="s">
        <v>50</v>
      </c>
      <c r="E8" s="1" t="s">
        <v>51</v>
      </c>
      <c r="F8" s="1">
        <v>18655496</v>
      </c>
      <c r="G8" s="1">
        <v>119749823</v>
      </c>
      <c r="H8" s="1">
        <v>8721265</v>
      </c>
      <c r="I8" s="1">
        <v>17969949</v>
      </c>
      <c r="J8" s="1">
        <v>126154960</v>
      </c>
      <c r="K8" s="1">
        <v>40500432</v>
      </c>
      <c r="L8" s="1">
        <v>960373</v>
      </c>
      <c r="M8" s="1">
        <v>458537327801</v>
      </c>
      <c r="N8" s="1">
        <v>92</v>
      </c>
      <c r="O8" s="1">
        <v>5888</v>
      </c>
      <c r="P8" s="1">
        <v>11040</v>
      </c>
      <c r="Q8" s="2">
        <v>72.4</v>
      </c>
      <c r="R8" s="2">
        <f>IF(F8&gt;0,G8/F8,"")</f>
        <v>6.419010408514467</v>
      </c>
      <c r="S8" s="3">
        <f>IF(H8&gt;0,G8/H8,"")</f>
        <v>13.730785958229683</v>
      </c>
      <c r="T8" s="3">
        <f>IF(N8&gt;0,(O8+P8)/N8,"")</f>
        <v>184</v>
      </c>
      <c r="U8" s="4">
        <f>IF(G8&gt;0,K8/G8,"")</f>
        <v>0.33820870031682637</v>
      </c>
      <c r="V8" s="4">
        <f>IF(F8&gt;0,K8/F8,"")</f>
        <v>2.1709651675838586</v>
      </c>
      <c r="W8" s="3">
        <f>IF(L8&gt;0,IF(G8&gt;0,L8*1000/G8,""),"")</f>
        <v>8.01982813786706</v>
      </c>
      <c r="X8" s="4">
        <f>IF(H8&gt;0,K8/H8,"")</f>
        <v>4.64387127326139</v>
      </c>
      <c r="Y8" s="4">
        <f>IF(F8&gt;0,I8/F8,"")</f>
        <v>0.9632522769697466</v>
      </c>
      <c r="Z8" s="1">
        <f>IF(N8&gt;0,H8/N8,"")</f>
        <v>94796.35869565218</v>
      </c>
      <c r="AA8" s="5">
        <f>IF(G8&gt;0,(K8+J8)/G8,"")</f>
        <v>1.3916963534885558</v>
      </c>
      <c r="AB8" s="5">
        <f>IF(G8&gt;0,(K8)/G8,"")</f>
        <v>0.33820870031682637</v>
      </c>
      <c r="AC8" s="1">
        <f>IF(M8&gt;0,IF(G8&gt;0,M8/G8,""),"")</f>
        <v>3829.12739504425</v>
      </c>
    </row>
    <row r="9" spans="1:29" ht="15">
      <c r="A9" s="6" t="s">
        <v>52</v>
      </c>
      <c r="B9" t="s">
        <v>30</v>
      </c>
      <c r="C9" t="s">
        <v>31</v>
      </c>
      <c r="D9" s="1" t="s">
        <v>53</v>
      </c>
      <c r="E9" s="1" t="s">
        <v>54</v>
      </c>
      <c r="F9" s="1">
        <v>41736824</v>
      </c>
      <c r="G9" s="1">
        <v>106543428</v>
      </c>
      <c r="H9" s="1">
        <v>5073616</v>
      </c>
      <c r="I9" s="1">
        <v>24952061</v>
      </c>
      <c r="J9" s="1">
        <v>87493207</v>
      </c>
      <c r="K9" s="1">
        <v>123618203</v>
      </c>
      <c r="L9" s="1">
        <v>1911377</v>
      </c>
      <c r="M9" s="1">
        <v>515963204484</v>
      </c>
      <c r="N9" s="1">
        <v>180</v>
      </c>
      <c r="O9" s="1">
        <v>10278</v>
      </c>
      <c r="P9" s="1">
        <v>25816</v>
      </c>
      <c r="Q9" s="2">
        <v>79.8</v>
      </c>
      <c r="R9" s="2">
        <f>IF(F9&gt;0,G9/F9,"")</f>
        <v>2.552744022880131</v>
      </c>
      <c r="S9" s="3">
        <f>IF(H9&gt;0,G9/H9,"")</f>
        <v>20.999505678001647</v>
      </c>
      <c r="T9" s="3">
        <f>IF(N9&gt;0,(O9+P9)/N9,"")</f>
        <v>200.5222222222222</v>
      </c>
      <c r="U9" s="4">
        <f>IF(G9&gt;0,K9/G9,"")</f>
        <v>1.1602611753772367</v>
      </c>
      <c r="V9" s="4">
        <f>IF(F9&gt;0,K9/F9,"")</f>
        <v>2.9618497804241164</v>
      </c>
      <c r="W9" s="3">
        <f>IF(L9&gt;0,IF(G9&gt;0,L9*1000/G9,""),"")</f>
        <v>17.939886447055187</v>
      </c>
      <c r="X9" s="4">
        <f>IF(H9&gt;0,K9/H9,"")</f>
        <v>24.364911140299146</v>
      </c>
      <c r="Y9" s="4">
        <f>IF(F9&gt;0,I9/F9,"")</f>
        <v>0.5978428305900804</v>
      </c>
      <c r="Z9" s="1">
        <f>IF(N9&gt;0,H9/N9,"")</f>
        <v>28186.755555555555</v>
      </c>
      <c r="AA9" s="5">
        <f>IF(G9&gt;0,(K9+J9)/G9,"")</f>
        <v>1.9814587719103613</v>
      </c>
      <c r="AB9" s="5">
        <f>IF(G9&gt;0,(K9)/G9,"")</f>
        <v>1.1602611753772367</v>
      </c>
      <c r="AC9" s="1">
        <f>IF(M9&gt;0,IF(G9&gt;0,M9/G9,""),"")</f>
        <v>4842.7501739853915</v>
      </c>
    </row>
    <row r="10" spans="1:29" ht="15">
      <c r="A10" s="6" t="s">
        <v>55</v>
      </c>
      <c r="B10" t="s">
        <v>30</v>
      </c>
      <c r="C10" t="s">
        <v>31</v>
      </c>
      <c r="D10" s="1" t="s">
        <v>56</v>
      </c>
      <c r="E10" s="1" t="s">
        <v>57</v>
      </c>
      <c r="F10" s="1">
        <v>16272468</v>
      </c>
      <c r="G10" s="1">
        <v>82248010</v>
      </c>
      <c r="H10" s="1">
        <v>2818235</v>
      </c>
      <c r="I10" s="1">
        <v>7381298</v>
      </c>
      <c r="J10" s="1">
        <v>84132815</v>
      </c>
      <c r="K10" s="1">
        <v>26190914</v>
      </c>
      <c r="L10" s="1">
        <v>707448</v>
      </c>
      <c r="M10" s="1">
        <v>215019149100</v>
      </c>
      <c r="N10" s="1">
        <v>55</v>
      </c>
      <c r="O10" s="1">
        <v>3506</v>
      </c>
      <c r="P10" s="1">
        <v>3314</v>
      </c>
      <c r="Q10" s="2">
        <v>37.6</v>
      </c>
      <c r="R10" s="2">
        <f>IF(F10&gt;0,G10/F10,"")</f>
        <v>5.054427515236164</v>
      </c>
      <c r="S10" s="3">
        <f>IF(H10&gt;0,G10/H10,"")</f>
        <v>29.184227007329056</v>
      </c>
      <c r="T10" s="3">
        <f>IF(N10&gt;0,(O10+P10)/N10,"")</f>
        <v>124</v>
      </c>
      <c r="U10" s="4">
        <f>IF(G10&gt;0,K10/G10,"")</f>
        <v>0.3184382698134581</v>
      </c>
      <c r="V10" s="4">
        <f>IF(F10&gt;0,K10/F10,"")</f>
        <v>1.6095231528493403</v>
      </c>
      <c r="W10" s="3">
        <f>IF(L10&gt;0,IF(G10&gt;0,L10*1000/G10,""),"")</f>
        <v>8.6013995961726</v>
      </c>
      <c r="X10" s="4">
        <f>IF(H10&gt;0,K10/H10,"")</f>
        <v>9.29337475405706</v>
      </c>
      <c r="Y10" s="4">
        <f>IF(F10&gt;0,I10/F10,"")</f>
        <v>0.45360654573110853</v>
      </c>
      <c r="Z10" s="1">
        <f>IF(N10&gt;0,H10/N10,"")</f>
        <v>51240.63636363636</v>
      </c>
      <c r="AA10" s="5">
        <f>IF(G10&gt;0,(K10+J10)/G10,"")</f>
        <v>1.341354386568137</v>
      </c>
      <c r="AB10" s="5">
        <f>IF(G10&gt;0,(K10)/G10,"")</f>
        <v>0.3184382698134581</v>
      </c>
      <c r="AC10" s="1">
        <f>IF(M10&gt;0,IF(G10&gt;0,M10/G10,""),"")</f>
        <v>2614.277829943849</v>
      </c>
    </row>
    <row r="11" spans="1:29" ht="15">
      <c r="A11" s="6" t="s">
        <v>58</v>
      </c>
      <c r="B11" t="s">
        <v>30</v>
      </c>
      <c r="C11" t="s">
        <v>31</v>
      </c>
      <c r="D11" s="1" t="s">
        <v>59</v>
      </c>
      <c r="E11" s="1" t="s">
        <v>60</v>
      </c>
      <c r="F11" s="1">
        <v>14489691</v>
      </c>
      <c r="G11" s="1">
        <v>78760310</v>
      </c>
      <c r="H11" s="1">
        <v>4127718</v>
      </c>
      <c r="I11" s="1">
        <v>12290279</v>
      </c>
      <c r="J11" s="1">
        <v>28893534</v>
      </c>
      <c r="K11" s="1">
        <v>47424055</v>
      </c>
      <c r="L11" s="1">
        <v>625182</v>
      </c>
      <c r="M11" s="1">
        <v>368398420880</v>
      </c>
      <c r="N11" s="1">
        <v>76</v>
      </c>
      <c r="O11" s="1">
        <v>4864</v>
      </c>
      <c r="P11" s="1">
        <v>12800</v>
      </c>
      <c r="Q11" s="2">
        <v>73.1</v>
      </c>
      <c r="R11" s="2">
        <f>IF(F11&gt;0,G11/F11,"")</f>
        <v>5.435610048551069</v>
      </c>
      <c r="S11" s="3">
        <f>IF(H11&gt;0,G11/H11,"")</f>
        <v>19.08083594857982</v>
      </c>
      <c r="T11" s="3">
        <f>IF(N11&gt;0,(O11+P11)/N11,"")</f>
        <v>232.42105263157896</v>
      </c>
      <c r="U11" s="4">
        <f>IF(G11&gt;0,K11/G11,"")</f>
        <v>0.6021313907982333</v>
      </c>
      <c r="V11" s="4">
        <f>IF(F11&gt;0,K11/F11,"")</f>
        <v>3.272951438370908</v>
      </c>
      <c r="W11" s="3">
        <f>IF(L11&gt;0,IF(G11&gt;0,L11*1000/G11,""),"")</f>
        <v>7.9377798284440475</v>
      </c>
      <c r="X11" s="4">
        <f>IF(H11&gt;0,K11/H11,"")</f>
        <v>11.489170287311294</v>
      </c>
      <c r="Y11" s="4">
        <f>IF(F11&gt;0,I11/F11,"")</f>
        <v>0.8482084952674284</v>
      </c>
      <c r="Z11" s="1">
        <f>IF(N11&gt;0,H11/N11,"")</f>
        <v>54312.07894736842</v>
      </c>
      <c r="AA11" s="5">
        <f>IF(G11&gt;0,(K11+J11)/G11,"")</f>
        <v>0.9689853810885204</v>
      </c>
      <c r="AB11" s="5">
        <f>IF(G11&gt;0,(K11)/G11,"")</f>
        <v>0.6021313907982333</v>
      </c>
      <c r="AC11" s="1">
        <f>IF(M11&gt;0,IF(G11&gt;0,M11/G11,""),"")</f>
        <v>4677.462809376956</v>
      </c>
    </row>
    <row r="12" spans="1:29" ht="17.25">
      <c r="A12" s="6"/>
      <c r="B12" s="8" t="s">
        <v>61</v>
      </c>
      <c r="D12"/>
      <c r="G12" s="9">
        <f>SUM(G2:G11)/10</f>
        <v>152522950</v>
      </c>
      <c r="O12" s="1"/>
      <c r="P12" s="1"/>
      <c r="Q12" s="2"/>
      <c r="R12" s="2"/>
      <c r="S12" s="10">
        <f>SUM(S2:S11)/10</f>
        <v>25.057175869096938</v>
      </c>
      <c r="U12" s="4"/>
      <c r="V12" s="4"/>
      <c r="W12" s="3"/>
      <c r="AA12" s="11">
        <f>SUM(AA2:AA11)/10</f>
        <v>1.3794853254517219</v>
      </c>
      <c r="AB12" s="11">
        <f>SUM(AB2:AB11)/10</f>
        <v>0.521170298266377</v>
      </c>
      <c r="AC12" s="9">
        <f>SUM(AC2:AC11)/10</f>
        <v>3371.342177622646</v>
      </c>
    </row>
    <row r="13" spans="1:29" ht="15">
      <c r="A13" s="6"/>
      <c r="O13" s="1"/>
      <c r="P13" s="1"/>
      <c r="Q13" s="2"/>
      <c r="R13" s="2"/>
      <c r="S13" s="3"/>
      <c r="U13" s="4"/>
      <c r="V13" s="4"/>
      <c r="W13" s="3"/>
      <c r="AC13" s="1"/>
    </row>
    <row r="14" spans="1:29" ht="15">
      <c r="A14" s="6"/>
      <c r="O14" s="1"/>
      <c r="P14" s="1"/>
      <c r="Q14" s="2"/>
      <c r="R14" s="2"/>
      <c r="S14" s="3"/>
      <c r="U14" s="4"/>
      <c r="V14" s="4"/>
      <c r="W14" s="3"/>
      <c r="AC14" s="1"/>
    </row>
  </sheetData>
  <dataValidations count="1">
    <dataValidation operator="equal" allowBlank="1" showErrorMessage="1" sqref="R2:AA14 AC2:AC14 G12 AB12:AC12">
      <formula1>0</formula1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Randal O'Toole</dc:creator>
  <cp:keywords/>
  <dc:description/>
  <cp:lastModifiedBy/>
  <dcterms:created xsi:type="dcterms:W3CDTF">2008-11-25T19:24:42Z</dcterms:created>
  <dcterms:modified xsi:type="dcterms:W3CDTF">2009-10-16T06:22:27Z</dcterms:modified>
  <cp:category/>
  <cp:version/>
  <cp:contentType/>
  <cp:contentStatus/>
  <cp:revision>3</cp:revision>
</cp:coreProperties>
</file>